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Oriente" sheetId="26" r:id="rId3"/>
    <sheet name="Amazonas" sheetId="18" r:id="rId4"/>
    <sheet name="Loreto" sheetId="19" r:id="rId5"/>
    <sheet name="San Martín" sheetId="20" r:id="rId6"/>
    <sheet name="Ucayali" sheetId="21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M92" i="26" l="1"/>
  <c r="M91" i="26"/>
  <c r="M90" i="26"/>
  <c r="K90" i="26"/>
  <c r="K91" i="26"/>
  <c r="K92" i="26"/>
  <c r="K89" i="26"/>
  <c r="D75" i="26"/>
  <c r="K61" i="26"/>
  <c r="L61" i="26"/>
  <c r="E61" i="26"/>
  <c r="O19" i="26"/>
  <c r="O18" i="26"/>
  <c r="O17" i="26"/>
  <c r="O16" i="26"/>
  <c r="O15" i="26"/>
  <c r="O14" i="26"/>
  <c r="O13" i="26"/>
  <c r="O12" i="26"/>
  <c r="O11" i="26"/>
  <c r="O10" i="26"/>
  <c r="O9" i="26"/>
  <c r="N9" i="26"/>
  <c r="M9" i="26"/>
  <c r="L9" i="26"/>
  <c r="K9" i="26"/>
  <c r="J9" i="26"/>
  <c r="I9" i="26"/>
  <c r="H9" i="26"/>
  <c r="G9" i="26"/>
  <c r="F9" i="26"/>
  <c r="E9" i="26"/>
  <c r="D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C9" i="26"/>
  <c r="L19" i="21"/>
  <c r="I19" i="21"/>
  <c r="F19" i="21"/>
  <c r="E19" i="21"/>
  <c r="C19" i="21"/>
  <c r="L92" i="26" l="1"/>
  <c r="L90" i="26"/>
  <c r="L91" i="26"/>
  <c r="L89" i="26"/>
  <c r="O19" i="19" l="1"/>
  <c r="O19" i="18"/>
  <c r="O19" i="21" l="1"/>
  <c r="F91" i="26" s="1"/>
  <c r="O19" i="20" l="1"/>
  <c r="C20" i="20"/>
  <c r="D20" i="20"/>
  <c r="E20" i="20"/>
  <c r="F20" i="20"/>
  <c r="G20" i="20"/>
  <c r="H20" i="20"/>
  <c r="I20" i="20"/>
  <c r="J20" i="20"/>
  <c r="K20" i="20"/>
  <c r="L20" i="20"/>
  <c r="G21" i="20" l="1"/>
  <c r="F90" i="26"/>
  <c r="L21" i="20"/>
  <c r="I21" i="20"/>
  <c r="K21" i="20"/>
  <c r="E21" i="20"/>
  <c r="C21" i="20"/>
  <c r="J21" i="20"/>
  <c r="D21" i="20"/>
  <c r="F21" i="20"/>
  <c r="H21" i="20"/>
  <c r="F89" i="26" l="1"/>
  <c r="P19" i="21"/>
  <c r="P19" i="20"/>
  <c r="P19" i="19"/>
  <c r="P19" i="18"/>
  <c r="F92" i="26"/>
  <c r="G92" i="26" l="1"/>
  <c r="K93" i="26"/>
  <c r="F93" i="26"/>
  <c r="G89" i="26"/>
  <c r="L93" i="26"/>
  <c r="M61" i="26"/>
  <c r="N50" i="26"/>
  <c r="N52" i="26"/>
  <c r="N53" i="26"/>
  <c r="N55" i="26"/>
  <c r="N60" i="26"/>
  <c r="N58" i="26"/>
  <c r="N57" i="26"/>
  <c r="N54" i="26"/>
  <c r="N56" i="26"/>
  <c r="N51" i="26"/>
  <c r="N59" i="26"/>
  <c r="N49" i="26"/>
  <c r="D40" i="26"/>
  <c r="D39" i="26"/>
  <c r="D38" i="26"/>
  <c r="D37" i="26"/>
  <c r="D36" i="26"/>
  <c r="D35" i="26"/>
  <c r="D34" i="26"/>
  <c r="D33" i="26"/>
  <c r="D32" i="26"/>
  <c r="E32" i="26" s="1"/>
  <c r="D41" i="26"/>
  <c r="K20" i="26"/>
  <c r="G20" i="26"/>
  <c r="C20" i="26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M25" i="21" s="1"/>
  <c r="L20" i="21"/>
  <c r="L25" i="21" s="1"/>
  <c r="K20" i="21"/>
  <c r="K25" i="21" s="1"/>
  <c r="J20" i="21"/>
  <c r="I20" i="21"/>
  <c r="I25" i="21" s="1"/>
  <c r="H20" i="21"/>
  <c r="H25" i="21" s="1"/>
  <c r="G20" i="21"/>
  <c r="G25" i="21" s="1"/>
  <c r="F20" i="21"/>
  <c r="E20" i="21"/>
  <c r="E25" i="21" s="1"/>
  <c r="D20" i="21"/>
  <c r="D25" i="21" s="1"/>
  <c r="C20" i="21"/>
  <c r="C25" i="21" s="1"/>
  <c r="O22" i="20"/>
  <c r="N22" i="20"/>
  <c r="M22" i="20"/>
  <c r="L22" i="20"/>
  <c r="L25" i="20" s="1"/>
  <c r="K22" i="20"/>
  <c r="K25" i="20" s="1"/>
  <c r="J22" i="20"/>
  <c r="J25" i="20" s="1"/>
  <c r="I22" i="20"/>
  <c r="I25" i="20" s="1"/>
  <c r="H22" i="20"/>
  <c r="H25" i="20" s="1"/>
  <c r="G22" i="20"/>
  <c r="G25" i="20" s="1"/>
  <c r="F22" i="20"/>
  <c r="F25" i="20" s="1"/>
  <c r="E22" i="20"/>
  <c r="E25" i="20" s="1"/>
  <c r="D22" i="20"/>
  <c r="D25" i="20" s="1"/>
  <c r="C22" i="20"/>
  <c r="C25" i="20" s="1"/>
  <c r="N21" i="20"/>
  <c r="M21" i="20"/>
  <c r="N20" i="20"/>
  <c r="O20" i="20" s="1"/>
  <c r="M20" i="20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N25" i="19" s="1"/>
  <c r="M20" i="19"/>
  <c r="M25" i="19" s="1"/>
  <c r="L20" i="19"/>
  <c r="L25" i="19" s="1"/>
  <c r="K20" i="19"/>
  <c r="K25" i="19" s="1"/>
  <c r="J20" i="19"/>
  <c r="J25" i="19" s="1"/>
  <c r="I20" i="19"/>
  <c r="I25" i="19" s="1"/>
  <c r="H20" i="19"/>
  <c r="G20" i="19"/>
  <c r="G25" i="19" s="1"/>
  <c r="F20" i="19"/>
  <c r="F25" i="19" s="1"/>
  <c r="E20" i="19"/>
  <c r="E25" i="19" s="1"/>
  <c r="D20" i="19"/>
  <c r="C20" i="19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O22" i="18"/>
  <c r="N22" i="18"/>
  <c r="M22" i="18"/>
  <c r="L22" i="18"/>
  <c r="K22" i="18"/>
  <c r="J22" i="18"/>
  <c r="I22" i="18"/>
  <c r="I25" i="18" s="1"/>
  <c r="H22" i="18"/>
  <c r="G22" i="18"/>
  <c r="F22" i="18"/>
  <c r="E22" i="18"/>
  <c r="D22" i="18"/>
  <c r="C22" i="18"/>
  <c r="M89" i="26" l="1"/>
  <c r="G90" i="26"/>
  <c r="G91" i="26"/>
  <c r="N61" i="26"/>
  <c r="J25" i="21"/>
  <c r="O21" i="20"/>
  <c r="M25" i="18"/>
  <c r="N25" i="20"/>
  <c r="E34" i="26"/>
  <c r="E38" i="26"/>
  <c r="E36" i="26"/>
  <c r="E40" i="26"/>
  <c r="E33" i="26"/>
  <c r="E37" i="26"/>
  <c r="E35" i="26"/>
  <c r="E39" i="26"/>
  <c r="N25" i="21"/>
  <c r="F25" i="21"/>
  <c r="M25" i="20"/>
  <c r="C21" i="26"/>
  <c r="H25" i="19"/>
  <c r="D25" i="19"/>
  <c r="C25" i="19"/>
  <c r="K25" i="18"/>
  <c r="G25" i="18"/>
  <c r="E25" i="18"/>
  <c r="C25" i="18"/>
  <c r="D25" i="18"/>
  <c r="H25" i="18"/>
  <c r="L25" i="18"/>
  <c r="F25" i="18"/>
  <c r="J25" i="18"/>
  <c r="N25" i="18"/>
  <c r="K22" i="26"/>
  <c r="G22" i="26"/>
  <c r="M93" i="26"/>
  <c r="M20" i="26"/>
  <c r="K21" i="26"/>
  <c r="G21" i="26"/>
  <c r="N22" i="26"/>
  <c r="G93" i="26"/>
  <c r="M22" i="26"/>
  <c r="O22" i="26"/>
  <c r="C22" i="26"/>
  <c r="E20" i="26"/>
  <c r="I20" i="26"/>
  <c r="D22" i="26"/>
  <c r="H22" i="26"/>
  <c r="L22" i="26"/>
  <c r="F22" i="26"/>
  <c r="J22" i="26"/>
  <c r="N20" i="26"/>
  <c r="E21" i="26"/>
  <c r="M21" i="26"/>
  <c r="E41" i="26"/>
  <c r="E22" i="26"/>
  <c r="I22" i="26"/>
  <c r="I21" i="26"/>
  <c r="D20" i="26"/>
  <c r="H20" i="26"/>
  <c r="L20" i="26"/>
  <c r="D21" i="26"/>
  <c r="H21" i="26"/>
  <c r="L21" i="26"/>
  <c r="F20" i="26"/>
  <c r="J20" i="26"/>
  <c r="F21" i="26"/>
  <c r="J21" i="26"/>
  <c r="N21" i="26"/>
  <c r="O20" i="21"/>
  <c r="O21" i="21"/>
  <c r="O20" i="18"/>
  <c r="O20" i="19"/>
  <c r="O21" i="19"/>
  <c r="O21" i="18"/>
  <c r="O25" i="21" l="1"/>
  <c r="O25" i="20"/>
  <c r="O25" i="19"/>
  <c r="O25" i="18"/>
  <c r="O21" i="26"/>
  <c r="O20" i="26"/>
</calcChain>
</file>

<file path=xl/sharedStrings.xml><?xml version="1.0" encoding="utf-8"?>
<sst xmlns="http://schemas.openxmlformats.org/spreadsheetml/2006/main" count="299" uniqueCount="82">
  <si>
    <t>Índice</t>
  </si>
  <si>
    <t>Part. %</t>
  </si>
  <si>
    <t>Región</t>
  </si>
  <si>
    <t>Agropecuario</t>
  </si>
  <si>
    <t>Año \ Sector</t>
  </si>
  <si>
    <t>Agricultura, Ganadería, Caza y Silvicultura</t>
  </si>
  <si>
    <t>Pesca y Acuicultura</t>
  </si>
  <si>
    <t>Extracción de Petróleo, Gas y Minerales</t>
  </si>
  <si>
    <t>Manufactura</t>
  </si>
  <si>
    <t>Electricidad, Gas y Agua</t>
  </si>
  <si>
    <t>Construcción</t>
  </si>
  <si>
    <t>Comercio</t>
  </si>
  <si>
    <t>Transporte, Almacen., Correo y Mensajería</t>
  </si>
  <si>
    <t>Alojamiento y Restaurantes</t>
  </si>
  <si>
    <t>Telecom. y otros Serv. de Información</t>
  </si>
  <si>
    <t>Administración Pública y Defensa</t>
  </si>
  <si>
    <t>Otros servicios</t>
  </si>
  <si>
    <t>Valor Agregado Bruto</t>
  </si>
  <si>
    <t>E/: Estimado</t>
  </si>
  <si>
    <t>Fuentes: INEI, BCRP, MEF, MINCETUR, MINEM, MINAG, MTC, SUNAT.                                                                                                                                                                                                               Elaboración: CIE-PERUCÁMARAS</t>
  </si>
  <si>
    <t>Estructura 2016</t>
  </si>
  <si>
    <t>Estructura 2017</t>
  </si>
  <si>
    <t>(VAB a Miles de soles de 2007)</t>
  </si>
  <si>
    <t>2017* E/</t>
  </si>
  <si>
    <t>Crec. 2017 (Var %)</t>
  </si>
  <si>
    <t>(VAB a Millones de soles de 2007)</t>
  </si>
  <si>
    <t>VAB</t>
  </si>
  <si>
    <t>Var. %</t>
  </si>
  <si>
    <t>Var. pp</t>
  </si>
  <si>
    <t xml:space="preserve">Fuentes: INEI, BCRP, MEF, MINCETUR, MINEM, MINAG, MTC, SUNAT.     </t>
  </si>
  <si>
    <t>Elaboración: CIE-PERUCÁMARAS</t>
  </si>
  <si>
    <t>2017*</t>
  </si>
  <si>
    <t>Millones de Soles al 2007</t>
  </si>
  <si>
    <t>Actividades Económicas</t>
  </si>
  <si>
    <t>Mlls. S/</t>
  </si>
  <si>
    <t>Mlls. S/ 2017</t>
  </si>
  <si>
    <t>Mlls. S/ 2016</t>
  </si>
  <si>
    <t>Var. % 17/16</t>
  </si>
  <si>
    <t>Minería e Hidrocarburos</t>
  </si>
  <si>
    <t>Crecimiento del PBI Por Regiones, estimado al 2017</t>
  </si>
  <si>
    <t>PBI Por Regiones, estimado al 2017</t>
  </si>
  <si>
    <t>I.</t>
  </si>
  <si>
    <t>II.</t>
  </si>
  <si>
    <t>III.</t>
  </si>
  <si>
    <t>IV.</t>
  </si>
  <si>
    <t>Par. % 2017</t>
  </si>
  <si>
    <t>Actividad Económica</t>
  </si>
  <si>
    <t>Aporte al crecimiento</t>
  </si>
  <si>
    <t>Aporte al Crecimiento</t>
  </si>
  <si>
    <t>Var.%</t>
  </si>
  <si>
    <t>Telecomunicaciones</t>
  </si>
  <si>
    <t>Otros</t>
  </si>
  <si>
    <t>Transportes</t>
  </si>
  <si>
    <t>Oriente</t>
  </si>
  <si>
    <t>Amazonas</t>
  </si>
  <si>
    <t>Loreto</t>
  </si>
  <si>
    <t>San Martín</t>
  </si>
  <si>
    <t>Ucayali</t>
  </si>
  <si>
    <t>Lunes, 18 de diciembre de 2017</t>
  </si>
  <si>
    <t>AMAZONAS: Valor Agregado Bruto (VAB)  por Actividad Económica, 2007-2017*</t>
  </si>
  <si>
    <t>LORETO :  Valor Agregado Bruto (VAB)  por Actividad Económica, 2007-2017*</t>
  </si>
  <si>
    <t>SAN MARTÍN: Valor Agregado Bruto (VAB)  por Actividad Económica, 2007-2017*</t>
  </si>
  <si>
    <t>UCAYALI: Valor Agregado Bruto (VAB)  por Actividad Económica, 2007-2017*</t>
  </si>
  <si>
    <t>M.R. oriente</t>
  </si>
  <si>
    <t>MACRO REGIÓN ORIENTE: Producto Bruto Interno  por Actividad Económica, 2007-2017*</t>
  </si>
  <si>
    <t>Macro Región Oriente: PBI  2007-2017</t>
  </si>
  <si>
    <t>Macro Región Oriente: PBI Estimado por Actividad Económica  al 2017</t>
  </si>
  <si>
    <t>Macro Región Oriente: PBI Estimado por Actividades económicas al 2017</t>
  </si>
  <si>
    <t>Hidrocarburos y minería</t>
  </si>
  <si>
    <t>Electricidad</t>
  </si>
  <si>
    <t>Telecom</t>
  </si>
  <si>
    <t>Transporte</t>
  </si>
  <si>
    <t xml:space="preserve">Macro Región Oriente: </t>
  </si>
  <si>
    <t>M.R. Oriente</t>
  </si>
  <si>
    <t>Representa el 4,2% del PIB Perú 2017*</t>
  </si>
  <si>
    <t>"Estimado de crecimiento económico de las regiones para el 2017"</t>
  </si>
  <si>
    <t>Información ampliada del Reporte Regional de la Macro Región Oriente - Edición N° 270</t>
  </si>
  <si>
    <t>Macro Región Oriente: Estimado de crecimiento económico - 2017</t>
  </si>
  <si>
    <t>Amazonas: Estimado de crecimiento económico - 2017</t>
  </si>
  <si>
    <t>Loreto: Estimado de crecimiento económico - 2017</t>
  </si>
  <si>
    <t>San Martín: Estimado de crecimiento económico - 2017</t>
  </si>
  <si>
    <t>Ucayali: Estimado de crecimiento económico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</si>
</sst>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_ * #,##0_ ;_ * \-#,##0_ ;_ * &quot;-&quot;??_ ;_ @_ "/>
    <numFmt numFmtId="173" formatCode="_ * #,##0.0_ ;_ * \-#,##0.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0"/>
      <color theme="5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2" applyFill="1" applyAlignment="1">
      <alignment horizontal="right"/>
    </xf>
    <xf numFmtId="0" fontId="0" fillId="2" borderId="1" xfId="0" applyFill="1" applyBorder="1"/>
    <xf numFmtId="0" fontId="13" fillId="2" borderId="0" xfId="0" applyFont="1" applyFill="1"/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4" fillId="2" borderId="0" xfId="2" applyFill="1"/>
    <xf numFmtId="0" fontId="4" fillId="0" borderId="0" xfId="2"/>
    <xf numFmtId="0" fontId="16" fillId="2" borderId="0" xfId="0" applyFont="1" applyFill="1"/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/>
    </xf>
    <xf numFmtId="164" fontId="6" fillId="2" borderId="2" xfId="1" applyNumberFormat="1" applyFont="1" applyFill="1" applyBorder="1"/>
    <xf numFmtId="3" fontId="6" fillId="2" borderId="2" xfId="0" applyNumberFormat="1" applyFont="1" applyFill="1" applyBorder="1"/>
    <xf numFmtId="0" fontId="19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3" fontId="16" fillId="2" borderId="2" xfId="0" applyNumberFormat="1" applyFont="1" applyFill="1" applyBorder="1"/>
    <xf numFmtId="0" fontId="15" fillId="3" borderId="2" xfId="0" applyFont="1" applyFill="1" applyBorder="1"/>
    <xf numFmtId="164" fontId="6" fillId="3" borderId="2" xfId="1" applyNumberFormat="1" applyFont="1" applyFill="1" applyBorder="1"/>
    <xf numFmtId="0" fontId="21" fillId="2" borderId="2" xfId="0" applyFont="1" applyFill="1" applyBorder="1"/>
    <xf numFmtId="164" fontId="22" fillId="2" borderId="2" xfId="1" applyNumberFormat="1" applyFont="1" applyFill="1" applyBorder="1"/>
    <xf numFmtId="0" fontId="20" fillId="2" borderId="2" xfId="0" applyFont="1" applyFill="1" applyBorder="1" applyAlignment="1">
      <alignment horizontal="center"/>
    </xf>
    <xf numFmtId="3" fontId="20" fillId="2" borderId="2" xfId="0" applyNumberFormat="1" applyFont="1" applyFill="1" applyBorder="1"/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/>
    <xf numFmtId="9" fontId="0" fillId="2" borderId="0" xfId="1" applyFont="1" applyFill="1"/>
    <xf numFmtId="164" fontId="0" fillId="2" borderId="0" xfId="1" applyNumberFormat="1" applyFont="1" applyFill="1"/>
    <xf numFmtId="165" fontId="6" fillId="2" borderId="2" xfId="0" applyNumberFormat="1" applyFont="1" applyFill="1" applyBorder="1"/>
    <xf numFmtId="0" fontId="24" fillId="2" borderId="0" xfId="0" applyFont="1" applyFill="1" applyAlignment="1">
      <alignment vertical="top"/>
    </xf>
    <xf numFmtId="0" fontId="24" fillId="2" borderId="0" xfId="0" applyFont="1" applyFill="1" applyAlignment="1"/>
    <xf numFmtId="3" fontId="0" fillId="2" borderId="0" xfId="0" applyNumberFormat="1" applyFill="1"/>
    <xf numFmtId="0" fontId="11" fillId="4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6" fillId="3" borderId="3" xfId="0" applyFont="1" applyFill="1" applyBorder="1" applyAlignment="1"/>
    <xf numFmtId="0" fontId="12" fillId="2" borderId="0" xfId="0" applyFont="1" applyFill="1"/>
    <xf numFmtId="0" fontId="0" fillId="2" borderId="0" xfId="0" applyFont="1" applyFill="1"/>
    <xf numFmtId="164" fontId="12" fillId="2" borderId="0" xfId="1" applyNumberFormat="1" applyFont="1" applyFill="1"/>
    <xf numFmtId="0" fontId="2" fillId="2" borderId="1" xfId="0" applyFont="1" applyFill="1" applyBorder="1" applyAlignment="1">
      <alignment horizontal="left"/>
    </xf>
    <xf numFmtId="0" fontId="25" fillId="2" borderId="0" xfId="0" applyFont="1" applyFill="1"/>
    <xf numFmtId="164" fontId="25" fillId="2" borderId="0" xfId="1" applyNumberFormat="1" applyFont="1" applyFill="1"/>
    <xf numFmtId="0" fontId="13" fillId="2" borderId="1" xfId="0" applyFont="1" applyFill="1" applyBorder="1"/>
    <xf numFmtId="164" fontId="13" fillId="2" borderId="0" xfId="1" applyNumberFormat="1" applyFont="1" applyFill="1"/>
    <xf numFmtId="0" fontId="13" fillId="2" borderId="0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25" fillId="2" borderId="0" xfId="0" applyFont="1" applyFill="1" applyBorder="1"/>
    <xf numFmtId="0" fontId="26" fillId="2" borderId="0" xfId="0" applyFont="1" applyFill="1" applyBorder="1"/>
    <xf numFmtId="164" fontId="25" fillId="2" borderId="0" xfId="1" applyNumberFormat="1" applyFont="1" applyFill="1" applyBorder="1"/>
    <xf numFmtId="9" fontId="25" fillId="2" borderId="0" xfId="1" applyFont="1" applyFill="1" applyBorder="1"/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0" fontId="16" fillId="2" borderId="5" xfId="0" applyFont="1" applyFill="1" applyBorder="1" applyAlignment="1"/>
    <xf numFmtId="164" fontId="16" fillId="2" borderId="2" xfId="1" applyNumberFormat="1" applyFont="1" applyFill="1" applyBorder="1"/>
    <xf numFmtId="0" fontId="16" fillId="3" borderId="3" xfId="0" applyFont="1" applyFill="1" applyBorder="1" applyAlignment="1"/>
    <xf numFmtId="0" fontId="16" fillId="3" borderId="4" xfId="0" applyFont="1" applyFill="1" applyBorder="1" applyAlignment="1"/>
    <xf numFmtId="0" fontId="16" fillId="3" borderId="5" xfId="0" applyFont="1" applyFill="1" applyBorder="1" applyAlignment="1"/>
    <xf numFmtId="3" fontId="16" fillId="3" borderId="2" xfId="0" applyNumberFormat="1" applyFont="1" applyFill="1" applyBorder="1"/>
    <xf numFmtId="164" fontId="16" fillId="3" borderId="2" xfId="1" applyNumberFormat="1" applyFont="1" applyFill="1" applyBorder="1"/>
    <xf numFmtId="0" fontId="16" fillId="2" borderId="0" xfId="0" applyFont="1" applyFill="1" applyBorder="1" applyAlignment="1"/>
    <xf numFmtId="0" fontId="19" fillId="2" borderId="0" xfId="0" applyFont="1" applyFill="1" applyBorder="1" applyAlignment="1"/>
    <xf numFmtId="3" fontId="12" fillId="2" borderId="0" xfId="0" applyNumberFormat="1" applyFont="1" applyFill="1"/>
    <xf numFmtId="164" fontId="19" fillId="2" borderId="0" xfId="1" applyNumberFormat="1" applyFont="1" applyFill="1"/>
    <xf numFmtId="0" fontId="19" fillId="2" borderId="0" xfId="0" applyFont="1" applyFill="1"/>
    <xf numFmtId="0" fontId="28" fillId="2" borderId="0" xfId="0" applyFont="1" applyFill="1" applyAlignment="1">
      <alignment horizontal="center"/>
    </xf>
    <xf numFmtId="164" fontId="29" fillId="2" borderId="0" xfId="1" applyNumberFormat="1" applyFont="1" applyFill="1"/>
    <xf numFmtId="9" fontId="25" fillId="2" borderId="0" xfId="1" applyFont="1" applyFill="1"/>
    <xf numFmtId="172" fontId="0" fillId="2" borderId="0" xfId="30" applyNumberFormat="1" applyFont="1" applyFill="1"/>
    <xf numFmtId="0" fontId="16" fillId="2" borderId="2" xfId="0" applyFont="1" applyFill="1" applyBorder="1" applyAlignment="1">
      <alignment horizontal="center"/>
    </xf>
    <xf numFmtId="3" fontId="13" fillId="2" borderId="0" xfId="1" applyNumberFormat="1" applyFont="1" applyFill="1"/>
    <xf numFmtId="0" fontId="30" fillId="2" borderId="2" xfId="0" applyFont="1" applyFill="1" applyBorder="1"/>
    <xf numFmtId="164" fontId="31" fillId="2" borderId="2" xfId="1" applyNumberFormat="1" applyFont="1" applyFill="1" applyBorder="1"/>
    <xf numFmtId="0" fontId="32" fillId="2" borderId="0" xfId="0" applyFont="1" applyFill="1"/>
    <xf numFmtId="164" fontId="32" fillId="2" borderId="0" xfId="1" applyNumberFormat="1" applyFont="1" applyFill="1"/>
    <xf numFmtId="0" fontId="32" fillId="3" borderId="2" xfId="0" applyFont="1" applyFill="1" applyBorder="1"/>
    <xf numFmtId="0" fontId="16" fillId="2" borderId="0" xfId="0" applyFont="1" applyFill="1" applyAlignment="1">
      <alignment vertical="center"/>
    </xf>
    <xf numFmtId="9" fontId="13" fillId="2" borderId="0" xfId="1" applyFont="1" applyFill="1" applyBorder="1"/>
    <xf numFmtId="173" fontId="27" fillId="5" borderId="0" xfId="30" applyNumberFormat="1" applyFont="1" applyFill="1"/>
    <xf numFmtId="173" fontId="13" fillId="2" borderId="0" xfId="30" applyNumberFormat="1" applyFont="1" applyFill="1"/>
    <xf numFmtId="3" fontId="33" fillId="2" borderId="2" xfId="0" applyNumberFormat="1" applyFont="1" applyFill="1" applyBorder="1"/>
    <xf numFmtId="0" fontId="25" fillId="2" borderId="0" xfId="0" applyFont="1" applyFill="1" applyAlignment="1"/>
    <xf numFmtId="3" fontId="13" fillId="2" borderId="0" xfId="0" applyNumberFormat="1" applyFont="1" applyFill="1"/>
    <xf numFmtId="0" fontId="15" fillId="2" borderId="0" xfId="0" applyFont="1" applyFill="1"/>
    <xf numFmtId="0" fontId="14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PE" sz="1050"/>
              <a:t>Macro</a:t>
            </a:r>
            <a:r>
              <a:rPr lang="es-PE" sz="1050" baseline="0"/>
              <a:t> Región Oriente: Crecimiento del PBI, 2007-2017*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51851851851856E-2"/>
          <c:y val="0.1792111111111111"/>
          <c:w val="0.88407796296296293"/>
          <c:h val="0.60204479166666669"/>
        </c:manualLayout>
      </c:layout>
      <c:barChart>
        <c:barDir val="col"/>
        <c:grouping val="clustered"/>
        <c:varyColors val="0"/>
        <c:ser>
          <c:idx val="0"/>
          <c:order val="0"/>
          <c:tx>
            <c:v>Var. %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518518518518518E-7"/>
                  <c:y val="8.084397349092695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Oriente!$B$32:$B$41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2017*</c:v>
                </c:pt>
              </c:strCache>
            </c:strRef>
          </c:cat>
          <c:val>
            <c:numRef>
              <c:f>Oriente!$D$32:$D$41</c:f>
              <c:numCache>
                <c:formatCode>0.0%</c:formatCode>
                <c:ptCount val="10"/>
                <c:pt idx="0">
                  <c:v>7.0386815975748362E-2</c:v>
                </c:pt>
                <c:pt idx="1">
                  <c:v>2.1809395088280503E-2</c:v>
                </c:pt>
                <c:pt idx="2">
                  <c:v>6.6129012609623006E-2</c:v>
                </c:pt>
                <c:pt idx="3">
                  <c:v>1.0649419786587844E-2</c:v>
                </c:pt>
                <c:pt idx="4">
                  <c:v>9.6607172727226853E-2</c:v>
                </c:pt>
                <c:pt idx="5">
                  <c:v>2.9119856930272636E-2</c:v>
                </c:pt>
                <c:pt idx="6">
                  <c:v>3.8484909915020404E-2</c:v>
                </c:pt>
                <c:pt idx="7">
                  <c:v>1.1025025571784974E-2</c:v>
                </c:pt>
                <c:pt idx="8">
                  <c:v>-2.0545645043179572E-2</c:v>
                </c:pt>
                <c:pt idx="9">
                  <c:v>5.1214477430469252E-2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72672"/>
        <c:axId val="95774208"/>
      </c:barChart>
      <c:catAx>
        <c:axId val="9577267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5774208"/>
        <c:crosses val="autoZero"/>
        <c:auto val="1"/>
        <c:lblAlgn val="ctr"/>
        <c:lblOffset val="100"/>
        <c:noMultiLvlLbl val="0"/>
      </c:catAx>
      <c:valAx>
        <c:axId val="95774208"/>
        <c:scaling>
          <c:orientation val="minMax"/>
          <c:min val="-2.0000000000000004E-2"/>
        </c:scaling>
        <c:delete val="1"/>
        <c:axPos val="l"/>
        <c:numFmt formatCode="0.0%" sourceLinked="1"/>
        <c:majorTickMark val="out"/>
        <c:minorTickMark val="none"/>
        <c:tickLblPos val="nextTo"/>
        <c:crossAx val="9577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291777777777785"/>
          <c:y val="0.10254513888888887"/>
          <c:w val="0.10082296296296296"/>
          <c:h val="7.974062499999999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Oriente: Participaciónpor Ramas de Actividad</a:t>
            </a:r>
            <a:r>
              <a:rPr lang="en-US" sz="1000" baseline="0"/>
              <a:t> Económica 2017*</a:t>
            </a:r>
          </a:p>
          <a:p>
            <a:pPr>
              <a:defRPr sz="1000"/>
            </a:pPr>
            <a:r>
              <a:rPr lang="en-US" sz="1000" baseline="0"/>
              <a:t>(% PBI)</a:t>
            </a:r>
            <a:r>
              <a:rPr lang="en-US" sz="1000"/>
              <a:t> </a:t>
            </a:r>
          </a:p>
        </c:rich>
      </c:tx>
      <c:layout>
        <c:manualLayout>
          <c:xMode val="edge"/>
          <c:yMode val="edge"/>
          <c:x val="0.14219210612740057"/>
          <c:y val="1.9598765432098767E-2"/>
        </c:manualLayout>
      </c:layout>
      <c:overlay val="0"/>
    </c:title>
    <c:autoTitleDeleted val="0"/>
    <c:view3D>
      <c:rotX val="25"/>
      <c:rotY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38743073163235"/>
          <c:y val="0.14944074074074074"/>
          <c:w val="0.53775915312298506"/>
          <c:h val="0.78000401234567907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410241565638031E-2"/>
                  <c:y val="1.272253086419745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1.8297066746677353E-2"/>
                  <c:y val="2.356697530864197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2097217063416195E-2"/>
                  <c:y val="1.450802469135802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0817167855360657"/>
                  <c:y val="-7.089506172839506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5.8373371128245248E-2"/>
                  <c:y val="-5.444228395061728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1.3769577012108972E-2"/>
                  <c:y val="-9.426543209876543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1142557420678992"/>
                  <c:y val="-6.1887345679012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.21250310378289708"/>
                  <c:y val="-5.20398148148148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6.1632829947188869E-2"/>
                  <c:y val="-4.118549382716049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Oriente!$C$67:$C$75</c:f>
              <c:strCache>
                <c:ptCount val="9"/>
                <c:pt idx="0">
                  <c:v>Agropecuario</c:v>
                </c:pt>
                <c:pt idx="1">
                  <c:v>Comercio</c:v>
                </c:pt>
                <c:pt idx="2">
                  <c:v>Minería e Hidrocarburos</c:v>
                </c:pt>
                <c:pt idx="3">
                  <c:v>Manufactura</c:v>
                </c:pt>
                <c:pt idx="4">
                  <c:v>Administración Pública y Defensa</c:v>
                </c:pt>
                <c:pt idx="5">
                  <c:v>Construcción</c:v>
                </c:pt>
                <c:pt idx="6">
                  <c:v>Transportes</c:v>
                </c:pt>
                <c:pt idx="7">
                  <c:v>Telecomunicaciones</c:v>
                </c:pt>
                <c:pt idx="8">
                  <c:v>Otros</c:v>
                </c:pt>
              </c:strCache>
            </c:strRef>
          </c:cat>
          <c:val>
            <c:numRef>
              <c:f>Oriente!$D$67:$D$75</c:f>
              <c:numCache>
                <c:formatCode>#,##0</c:formatCode>
                <c:ptCount val="9"/>
                <c:pt idx="0">
                  <c:v>3744.2792931696526</c:v>
                </c:pt>
                <c:pt idx="1">
                  <c:v>3225.3453289736913</c:v>
                </c:pt>
                <c:pt idx="2">
                  <c:v>1922.9407441964731</c:v>
                </c:pt>
                <c:pt idx="3">
                  <c:v>1889.0406311256843</c:v>
                </c:pt>
                <c:pt idx="4">
                  <c:v>1842.8999344222882</c:v>
                </c:pt>
                <c:pt idx="5">
                  <c:v>1477.8196314695392</c:v>
                </c:pt>
                <c:pt idx="6">
                  <c:v>891.28681688050506</c:v>
                </c:pt>
                <c:pt idx="7">
                  <c:v>745.20476960745805</c:v>
                </c:pt>
                <c:pt idx="8">
                  <c:v>5842.3616778987061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Macro Región </a:t>
            </a:r>
            <a:r>
              <a:rPr lang="en-US" sz="900" baseline="0"/>
              <a:t> Oriente</a:t>
            </a:r>
            <a:r>
              <a:rPr lang="en-US" sz="900"/>
              <a:t>: Crecimiento estimado por Actividades Económicas, 2017*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050167591244688"/>
          <c:y val="0.18058027247011391"/>
          <c:w val="0.5490942563523673"/>
          <c:h val="0.686924360822395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Oriente!$J$67:$J$78</c:f>
              <c:strCache>
                <c:ptCount val="12"/>
                <c:pt idx="0">
                  <c:v>Hidrocarburos y minería</c:v>
                </c:pt>
                <c:pt idx="1">
                  <c:v>Construcción</c:v>
                </c:pt>
                <c:pt idx="2">
                  <c:v>Electricidad</c:v>
                </c:pt>
                <c:pt idx="3">
                  <c:v>Telecom</c:v>
                </c:pt>
                <c:pt idx="4">
                  <c:v>Agropecuario</c:v>
                </c:pt>
                <c:pt idx="5">
                  <c:v>Administración Pública y Defensa</c:v>
                </c:pt>
                <c:pt idx="6">
                  <c:v>Otros servicios</c:v>
                </c:pt>
                <c:pt idx="7">
                  <c:v>Transporte</c:v>
                </c:pt>
                <c:pt idx="8">
                  <c:v>Alojamiento y Restaurantes</c:v>
                </c:pt>
                <c:pt idx="9">
                  <c:v>Comercio</c:v>
                </c:pt>
                <c:pt idx="10">
                  <c:v>Pesca y Acuicultura</c:v>
                </c:pt>
                <c:pt idx="11">
                  <c:v>Manufactura</c:v>
                </c:pt>
              </c:strCache>
            </c:strRef>
          </c:cat>
          <c:val>
            <c:numRef>
              <c:f>Oriente!$K$67:$K$78</c:f>
              <c:numCache>
                <c:formatCode>0.0%</c:formatCode>
                <c:ptCount val="12"/>
                <c:pt idx="0">
                  <c:v>0.20660177977456828</c:v>
                </c:pt>
                <c:pt idx="1">
                  <c:v>0.10618305407375739</c:v>
                </c:pt>
                <c:pt idx="2">
                  <c:v>8.3052181020169646E-2</c:v>
                </c:pt>
                <c:pt idx="3">
                  <c:v>8.0971954103167487E-2</c:v>
                </c:pt>
                <c:pt idx="4">
                  <c:v>5.9616617525230398E-2</c:v>
                </c:pt>
                <c:pt idx="5">
                  <c:v>4.5190012830099491E-2</c:v>
                </c:pt>
                <c:pt idx="6">
                  <c:v>3.3792963188177705E-2</c:v>
                </c:pt>
                <c:pt idx="7">
                  <c:v>3.0295287344283217E-2</c:v>
                </c:pt>
                <c:pt idx="8">
                  <c:v>2.5422403764938206E-2</c:v>
                </c:pt>
                <c:pt idx="9">
                  <c:v>1.0445265411224813E-2</c:v>
                </c:pt>
                <c:pt idx="10">
                  <c:v>8.3663581894375394E-3</c:v>
                </c:pt>
                <c:pt idx="11">
                  <c:v>-9.86775748745361E-3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740672"/>
        <c:axId val="95743360"/>
      </c:barChart>
      <c:catAx>
        <c:axId val="95740672"/>
        <c:scaling>
          <c:orientation val="maxMin"/>
        </c:scaling>
        <c:delete val="0"/>
        <c:axPos val="l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95743360"/>
        <c:crosses val="autoZero"/>
        <c:auto val="1"/>
        <c:lblAlgn val="ctr"/>
        <c:lblOffset val="100"/>
        <c:noMultiLvlLbl val="0"/>
      </c:catAx>
      <c:valAx>
        <c:axId val="95743360"/>
        <c:scaling>
          <c:orientation val="minMax"/>
          <c:max val="0.22000000000000003"/>
          <c:min val="-0.12000000000000001"/>
        </c:scaling>
        <c:delete val="1"/>
        <c:axPos val="t"/>
        <c:numFmt formatCode="0.0%" sourceLinked="1"/>
        <c:majorTickMark val="out"/>
        <c:minorTickMark val="none"/>
        <c:tickLblPos val="nextTo"/>
        <c:crossAx val="9574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 Oriente:  </a:t>
            </a:r>
          </a:p>
          <a:p>
            <a:pPr>
              <a:defRPr sz="1000"/>
            </a:pPr>
            <a:r>
              <a:rPr lang="es-PE" sz="1000"/>
              <a:t>Participación de las regiones en el PBI de la macro región, 2017*</a:t>
            </a:r>
          </a:p>
        </c:rich>
      </c:tx>
      <c:layout>
        <c:manualLayout>
          <c:xMode val="edge"/>
          <c:yMode val="edge"/>
          <c:x val="0.13628099173553718"/>
          <c:y val="1.44339176607506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60916249105227"/>
          <c:y val="0.12416777667660749"/>
          <c:w val="0.60527559055118108"/>
          <c:h val="0.79283719677407627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accent2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Oriente!$D$103:$D$106</c:f>
              <c:strCache>
                <c:ptCount val="4"/>
                <c:pt idx="0">
                  <c:v>Loreto</c:v>
                </c:pt>
                <c:pt idx="1">
                  <c:v>San Martín</c:v>
                </c:pt>
                <c:pt idx="2">
                  <c:v>Ucayali</c:v>
                </c:pt>
                <c:pt idx="3">
                  <c:v>Amazonas</c:v>
                </c:pt>
              </c:strCache>
            </c:strRef>
          </c:cat>
          <c:val>
            <c:numRef>
              <c:f>Oriente!$E$103:$E$106</c:f>
              <c:numCache>
                <c:formatCode>0.0%</c:formatCode>
                <c:ptCount val="4"/>
                <c:pt idx="0">
                  <c:v>0.3874434990954343</c:v>
                </c:pt>
                <c:pt idx="1">
                  <c:v>0.27487702400905395</c:v>
                </c:pt>
                <c:pt idx="2">
                  <c:v>0.19955203053067011</c:v>
                </c:pt>
                <c:pt idx="3">
                  <c:v>0.13812744636484162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0314844862240479"/>
          <c:y val="0.37522957884783242"/>
          <c:w val="0.23241144443721395"/>
          <c:h val="0.3078987625472796"/>
        </c:manualLayout>
      </c:layout>
      <c:overlay val="0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Oriente: Crecimiento estimado del PBI regional, 2017</a:t>
            </a:r>
          </a:p>
          <a:p>
            <a:pPr>
              <a:defRPr sz="1000"/>
            </a:pPr>
            <a:r>
              <a:rPr lang="en-US" sz="1000"/>
              <a:t>(Var. %)</a:t>
            </a:r>
          </a:p>
        </c:rich>
      </c:tx>
      <c:layout>
        <c:manualLayout>
          <c:xMode val="edge"/>
          <c:yMode val="edge"/>
          <c:x val="0.11147766323024054"/>
          <c:y val="2.25669924270267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203046784100444E-2"/>
          <c:y val="0.22481462933418783"/>
          <c:w val="0.87083540330654552"/>
          <c:h val="0.551520117940670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Oriente!$K$100:$K$103</c:f>
              <c:strCache>
                <c:ptCount val="4"/>
                <c:pt idx="0">
                  <c:v>Amazonas</c:v>
                </c:pt>
                <c:pt idx="1">
                  <c:v>San Martín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Oriente!$L$100:$L$103</c:f>
              <c:numCache>
                <c:formatCode>0.0%</c:formatCode>
                <c:ptCount val="4"/>
                <c:pt idx="0">
                  <c:v>6.4286683218268026E-2</c:v>
                </c:pt>
                <c:pt idx="1">
                  <c:v>5.7495517231401116E-2</c:v>
                </c:pt>
                <c:pt idx="2">
                  <c:v>5.4101121954752251E-2</c:v>
                </c:pt>
                <c:pt idx="3">
                  <c:v>2.8585226563858868E-2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6880"/>
        <c:axId val="95868416"/>
      </c:barChart>
      <c:catAx>
        <c:axId val="9586688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es-PE"/>
          </a:p>
        </c:txPr>
        <c:crossAx val="95868416"/>
        <c:crosses val="autoZero"/>
        <c:auto val="1"/>
        <c:lblAlgn val="ctr"/>
        <c:lblOffset val="100"/>
        <c:noMultiLvlLbl val="0"/>
      </c:catAx>
      <c:valAx>
        <c:axId val="95868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586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180975</xdr:colOff>
      <xdr:row>6</xdr:row>
      <xdr:rowOff>137223</xdr:rowOff>
    </xdr:from>
    <xdr:to>
      <xdr:col>11</xdr:col>
      <xdr:colOff>552451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47625</xdr:colOff>
      <xdr:row>27</xdr:row>
      <xdr:rowOff>138112</xdr:rowOff>
    </xdr:from>
    <xdr:to>
      <xdr:col>13</xdr:col>
      <xdr:colOff>761325</xdr:colOff>
      <xdr:row>42</xdr:row>
      <xdr:rowOff>160612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71323</xdr:colOff>
      <xdr:row>63</xdr:row>
      <xdr:rowOff>187611</xdr:rowOff>
    </xdr:from>
    <xdr:to>
      <xdr:col>7</xdr:col>
      <xdr:colOff>777636</xdr:colOff>
      <xdr:row>80</xdr:row>
      <xdr:rowOff>189111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457200</xdr:colOff>
      <xdr:row>47</xdr:row>
      <xdr:rowOff>152400</xdr:rowOff>
    </xdr:to>
    <xdr:sp macro="" textlink="">
      <xdr:nvSpPr>
        <xdr:cNvPr id="15" name="14 Flecha abajo"/>
        <xdr:cNvSpPr/>
      </xdr:nvSpPr>
      <xdr:spPr>
        <a:xfrm>
          <a:off x="11715750" y="85725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457200</xdr:colOff>
      <xdr:row>6</xdr:row>
      <xdr:rowOff>152400</xdr:rowOff>
    </xdr:to>
    <xdr:sp macro="" textlink="">
      <xdr:nvSpPr>
        <xdr:cNvPr id="16" name="15 Flecha abajo"/>
        <xdr:cNvSpPr/>
      </xdr:nvSpPr>
      <xdr:spPr>
        <a:xfrm>
          <a:off x="11715750" y="7620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418473</xdr:colOff>
      <xdr:row>63</xdr:row>
      <xdr:rowOff>183797</xdr:rowOff>
    </xdr:from>
    <xdr:to>
      <xdr:col>14</xdr:col>
      <xdr:colOff>632787</xdr:colOff>
      <xdr:row>83</xdr:row>
      <xdr:rowOff>64477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330655</xdr:colOff>
      <xdr:row>95</xdr:row>
      <xdr:rowOff>165327</xdr:rowOff>
    </xdr:from>
    <xdr:to>
      <xdr:col>7</xdr:col>
      <xdr:colOff>259898</xdr:colOff>
      <xdr:row>114</xdr:row>
      <xdr:rowOff>65315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561974</xdr:colOff>
      <xdr:row>95</xdr:row>
      <xdr:rowOff>157161</xdr:rowOff>
    </xdr:from>
    <xdr:to>
      <xdr:col>14</xdr:col>
      <xdr:colOff>495299</xdr:colOff>
      <xdr:row>113</xdr:row>
      <xdr:rowOff>104774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0.87147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09838"/>
          <a:ext cx="5400000" cy="370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0.86031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87405"/>
          <a:ext cx="5397213" cy="452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 i="1">
              <a:latin typeface="Arial Narrow" panose="020B0606020202030204" pitchFamily="34" charset="0"/>
            </a:rPr>
            <a:t>** Otros servicios incluyen: Electricidad, Alojamiento, Pesca y Otros servicios.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  <cdr:relSizeAnchor xmlns:cdr="http://schemas.openxmlformats.org/drawingml/2006/chartDrawing">
    <cdr:from>
      <cdr:x>0.71956</cdr:x>
      <cdr:y>0.77377</cdr:y>
    </cdr:from>
    <cdr:to>
      <cdr:x>0.98097</cdr:x>
      <cdr:y>0.88842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880289" y="2507004"/>
          <a:ext cx="1409683" cy="371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800">
              <a:latin typeface="Arial Narrow" panose="020B0606020202030204" pitchFamily="34" charset="0"/>
            </a:rPr>
            <a:t>PBI</a:t>
          </a:r>
          <a:r>
            <a:rPr lang="es-PE" sz="800" baseline="0">
              <a:latin typeface="Arial Narrow" panose="020B0606020202030204" pitchFamily="34" charset="0"/>
            </a:rPr>
            <a:t> Estimado en la Macro Región:</a:t>
          </a:r>
        </a:p>
        <a:p xmlns:a="http://schemas.openxmlformats.org/drawingml/2006/main">
          <a:r>
            <a:rPr lang="es-PE" sz="800" baseline="0">
              <a:latin typeface="Arial Narrow" panose="020B0606020202030204" pitchFamily="34" charset="0"/>
            </a:rPr>
            <a:t>S/ 21,581  </a:t>
          </a:r>
          <a:r>
            <a:rPr lang="es-PE" sz="80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millones</a:t>
          </a:r>
          <a:endParaRPr lang="es-PE" sz="80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0.88929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881313"/>
          <a:ext cx="4320000" cy="358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0.88586</cdr:y>
    </cdr:from>
    <cdr:to>
      <cdr:x>1</cdr:x>
      <cdr:y>0.99657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870200"/>
          <a:ext cx="4572000" cy="358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0.85532</cdr:y>
    </cdr:from>
    <cdr:to>
      <cdr:x>1</cdr:x>
      <cdr:y>0.99736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346325"/>
          <a:ext cx="4572000" cy="389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  <cdr:relSizeAnchor xmlns:cdr="http://schemas.openxmlformats.org/drawingml/2006/chartDrawing">
    <cdr:from>
      <cdr:x>0.71959</cdr:x>
      <cdr:y>0.51763</cdr:y>
    </cdr:from>
    <cdr:to>
      <cdr:x>0.91753</cdr:x>
      <cdr:y>0.78843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324226" y="17478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1" sqref="B1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93" t="s">
        <v>76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2:18" ht="19.5" customHeight="1" x14ac:dyDescent="0.25">
      <c r="B4" s="94" t="s">
        <v>75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2:18" ht="15" customHeight="1" x14ac:dyDescent="0.25">
      <c r="B5" s="95" t="s">
        <v>58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2:18" ht="15" customHeight="1" x14ac:dyDescent="0.25">
      <c r="J6" s="6"/>
    </row>
    <row r="7" spans="2:18" ht="15" customHeight="1" x14ac:dyDescent="0.25">
      <c r="J7" s="6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96" t="s">
        <v>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2:15" x14ac:dyDescent="0.25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2:15" x14ac:dyDescent="0.25"/>
    <row r="11" spans="2:15" x14ac:dyDescent="0.25">
      <c r="G11" s="13"/>
    </row>
    <row r="12" spans="2:15" x14ac:dyDescent="0.25">
      <c r="F12" s="13" t="s">
        <v>53</v>
      </c>
      <c r="G12" s="13"/>
      <c r="J12" s="3">
        <v>2</v>
      </c>
    </row>
    <row r="13" spans="2:15" x14ac:dyDescent="0.25">
      <c r="G13" s="13" t="s">
        <v>54</v>
      </c>
      <c r="J13" s="3">
        <v>3</v>
      </c>
    </row>
    <row r="14" spans="2:15" x14ac:dyDescent="0.25">
      <c r="G14" s="13" t="s">
        <v>55</v>
      </c>
      <c r="J14" s="3">
        <v>4</v>
      </c>
    </row>
    <row r="15" spans="2:15" x14ac:dyDescent="0.25">
      <c r="G15" s="13" t="s">
        <v>56</v>
      </c>
      <c r="J15" s="3">
        <v>5</v>
      </c>
    </row>
    <row r="16" spans="2:15" x14ac:dyDescent="0.25">
      <c r="G16" s="13" t="s">
        <v>57</v>
      </c>
      <c r="J16" s="3">
        <v>6</v>
      </c>
    </row>
    <row r="17" spans="7:10" x14ac:dyDescent="0.25">
      <c r="G17" s="13"/>
      <c r="J17" s="3"/>
    </row>
    <row r="18" spans="7:10" x14ac:dyDescent="0.25">
      <c r="G18" s="13"/>
      <c r="J18" s="3"/>
    </row>
    <row r="19" spans="7:10" x14ac:dyDescent="0.25">
      <c r="G19" s="13"/>
      <c r="J19" s="3"/>
    </row>
    <row r="20" spans="7:10" x14ac:dyDescent="0.25">
      <c r="G20" s="14"/>
      <c r="J20" s="3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mazonas'!A1" display="Amazonas"/>
    <hyperlink ref="G14" location="'Loreto'!A1" display="Loreto"/>
    <hyperlink ref="G15" location="'San Martín'!A1" display="San Martín"/>
    <hyperlink ref="G16" location="'Ucayali'!A1" display="Ucayali"/>
    <hyperlink ref="F12" location="'Oriente'!A1" display="Orien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15"/>
  <sheetViews>
    <sheetView zoomScaleNormal="100" workbookViewId="0">
      <selection activeCell="E4" sqref="E4"/>
    </sheetView>
  </sheetViews>
  <sheetFormatPr baseColWidth="10" defaultColWidth="0" defaultRowHeight="15" x14ac:dyDescent="0.25"/>
  <cols>
    <col min="1" max="15" width="11.7109375" style="1" customWidth="1"/>
    <col min="16" max="16" width="8" style="1" customWidth="1"/>
    <col min="17" max="22" width="11.42578125" style="15" hidden="1" customWidth="1"/>
    <col min="23" max="23" width="12.7109375" style="15" hidden="1" customWidth="1"/>
    <col min="24" max="16384" width="11.42578125" style="1" hidden="1"/>
  </cols>
  <sheetData>
    <row r="1" spans="2:17" x14ac:dyDescent="0.25">
      <c r="B1" s="111" t="s">
        <v>77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2:17" x14ac:dyDescent="0.2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2:17" x14ac:dyDescent="0.25">
      <c r="B3" s="7"/>
      <c r="C3" s="12"/>
      <c r="D3" s="12"/>
      <c r="E3" s="12"/>
      <c r="F3" s="12"/>
      <c r="G3" s="11"/>
      <c r="H3" s="12"/>
      <c r="I3" s="7"/>
      <c r="J3" s="12"/>
      <c r="K3" s="12"/>
      <c r="L3" s="11"/>
      <c r="M3" s="10"/>
      <c r="N3" s="10"/>
      <c r="O3" s="10"/>
    </row>
    <row r="4" spans="2:17" x14ac:dyDescent="0.25">
      <c r="B4" s="48" t="s">
        <v>41</v>
      </c>
      <c r="C4" s="30"/>
      <c r="D4" s="30"/>
      <c r="E4" s="30"/>
      <c r="F4" s="30"/>
      <c r="G4" s="29"/>
      <c r="H4" s="31"/>
      <c r="I4" s="31"/>
      <c r="J4" s="31"/>
      <c r="K4" s="31"/>
      <c r="L4" s="29"/>
      <c r="M4" s="32"/>
      <c r="N4" s="32"/>
      <c r="O4" s="32"/>
    </row>
    <row r="5" spans="2:17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7" x14ac:dyDescent="0.25">
      <c r="B6" s="99" t="s">
        <v>64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2:17" x14ac:dyDescent="0.25">
      <c r="B7" s="100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2:17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7" x14ac:dyDescent="0.25">
      <c r="B9" s="17">
        <v>2007</v>
      </c>
      <c r="C9" s="19">
        <f>+(Amazonas!C9+Loreto!C9+'San Martín'!C9+Ucayali!C9)/1000</f>
        <v>2422.71</v>
      </c>
      <c r="D9" s="19">
        <f>+(Amazonas!D9+Loreto!D9+'San Martín'!D9+Ucayali!D9)/1000</f>
        <v>109.72799999999999</v>
      </c>
      <c r="E9" s="19">
        <f>+(Amazonas!E9+Loreto!E9+'San Martín'!E9+Ucayali!E9)/1000</f>
        <v>2803.2869999999998</v>
      </c>
      <c r="F9" s="19">
        <f>+(Amazonas!F9+Loreto!F9+'San Martín'!F9+Ucayali!F9)/1000</f>
        <v>1648.722</v>
      </c>
      <c r="G9" s="19">
        <f>+(Amazonas!G9+Loreto!G9+'San Martín'!G9+Ucayali!G9)/1000</f>
        <v>190.78399999999999</v>
      </c>
      <c r="H9" s="19">
        <f>+(Amazonas!H9+Loreto!H9+'San Martín'!H9+Ucayali!H9)/1000</f>
        <v>669.66700000000003</v>
      </c>
      <c r="I9" s="19">
        <f>+(Amazonas!I9+Loreto!I9+'San Martín'!I9+Ucayali!I9)/1000</f>
        <v>1978.2470000000001</v>
      </c>
      <c r="J9" s="19">
        <f>+(Amazonas!J9+Loreto!J9+'San Martín'!J9+Ucayali!J9)/1000</f>
        <v>585.82100000000003</v>
      </c>
      <c r="K9" s="19">
        <f>+(Amazonas!K9+Loreto!K9+'San Martín'!K9+Ucayali!K9)/1000</f>
        <v>391.22</v>
      </c>
      <c r="L9" s="19">
        <f>+(Amazonas!L9+Loreto!L9+'San Martín'!L9+Ucayali!L9)/1000</f>
        <v>243.34800000000001</v>
      </c>
      <c r="M9" s="19">
        <f>+(Amazonas!M9+Loreto!M9+'San Martín'!M9+Ucayali!M9)/1000</f>
        <v>944.48900000000003</v>
      </c>
      <c r="N9" s="19">
        <f>+(Amazonas!N9+Loreto!N9+'San Martín'!N9+Ucayali!N9)/1000</f>
        <v>3022.6289999999999</v>
      </c>
      <c r="O9" s="19">
        <f>+(Amazonas!O9+Loreto!O9+'San Martín'!O9+Ucayali!O9)/1000</f>
        <v>15010.652</v>
      </c>
      <c r="P9" s="34"/>
    </row>
    <row r="10" spans="2:17" x14ac:dyDescent="0.25">
      <c r="B10" s="17">
        <v>2008</v>
      </c>
      <c r="C10" s="19">
        <f>+(Amazonas!C10+Loreto!C10+'San Martín'!C10+Ucayali!C10)/1000</f>
        <v>2588.3220000000001</v>
      </c>
      <c r="D10" s="19">
        <f>+(Amazonas!D10+Loreto!D10+'San Martín'!D10+Ucayali!D10)/1000</f>
        <v>117.631</v>
      </c>
      <c r="E10" s="19">
        <f>+(Amazonas!E10+Loreto!E10+'San Martín'!E10+Ucayali!E10)/1000</f>
        <v>2842.0340000000001</v>
      </c>
      <c r="F10" s="19">
        <f>+(Amazonas!F10+Loreto!F10+'San Martín'!F10+Ucayali!F10)/1000</f>
        <v>1805.0550000000001</v>
      </c>
      <c r="G10" s="19">
        <f>+(Amazonas!G10+Loreto!G10+'San Martín'!G10+Ucayali!G10)/1000</f>
        <v>204.68899999999999</v>
      </c>
      <c r="H10" s="19">
        <f>+(Amazonas!H10+Loreto!H10+'San Martín'!H10+Ucayali!H10)/1000</f>
        <v>794.50599999999997</v>
      </c>
      <c r="I10" s="19">
        <f>+(Amazonas!I10+Loreto!I10+'San Martín'!I10+Ucayali!I10)/1000</f>
        <v>2167.0129999999999</v>
      </c>
      <c r="J10" s="19">
        <f>+(Amazonas!J10+Loreto!J10+'San Martín'!J10+Ucayali!J10)/1000</f>
        <v>630.35199999999998</v>
      </c>
      <c r="K10" s="19">
        <f>+(Amazonas!K10+Loreto!K10+'San Martín'!K10+Ucayali!K10)/1000</f>
        <v>428.19099999999997</v>
      </c>
      <c r="L10" s="19">
        <f>+(Amazonas!L10+Loreto!L10+'San Martín'!L10+Ucayali!L10)/1000</f>
        <v>289.80399999999997</v>
      </c>
      <c r="M10" s="19">
        <f>+(Amazonas!M10+Loreto!M10+'San Martín'!M10+Ucayali!M10)/1000</f>
        <v>1019.225</v>
      </c>
      <c r="N10" s="19">
        <f>+(Amazonas!N10+Loreto!N10+'San Martín'!N10+Ucayali!N10)/1000</f>
        <v>3180.3820000000001</v>
      </c>
      <c r="O10" s="19">
        <f>+(Amazonas!O10+Loreto!O10+'San Martín'!O10+Ucayali!O10)/1000</f>
        <v>16067.204</v>
      </c>
      <c r="P10" s="34"/>
      <c r="Q10" s="34"/>
    </row>
    <row r="11" spans="2:17" x14ac:dyDescent="0.25">
      <c r="B11" s="17">
        <v>2009</v>
      </c>
      <c r="C11" s="19">
        <f>+(Amazonas!C11+Loreto!C11+'San Martín'!C11+Ucayali!C11)/1000</f>
        <v>2675.9459999999999</v>
      </c>
      <c r="D11" s="19">
        <f>+(Amazonas!D11+Loreto!D11+'San Martín'!D11+Ucayali!D11)/1000</f>
        <v>123.854</v>
      </c>
      <c r="E11" s="19">
        <f>+(Amazonas!E11+Loreto!E11+'San Martín'!E11+Ucayali!E11)/1000</f>
        <v>2846.9630000000002</v>
      </c>
      <c r="F11" s="19">
        <f>+(Amazonas!F11+Loreto!F11+'San Martín'!F11+Ucayali!F11)/1000</f>
        <v>1671.7360000000001</v>
      </c>
      <c r="G11" s="19">
        <f>+(Amazonas!G11+Loreto!G11+'San Martín'!G11+Ucayali!G11)/1000</f>
        <v>201.78899999999999</v>
      </c>
      <c r="H11" s="19">
        <f>+(Amazonas!H11+Loreto!H11+'San Martín'!H11+Ucayali!H11)/1000</f>
        <v>871.4</v>
      </c>
      <c r="I11" s="19">
        <f>+(Amazonas!I11+Loreto!I11+'San Martín'!I11+Ucayali!I11)/1000</f>
        <v>2165.1</v>
      </c>
      <c r="J11" s="19">
        <f>+(Amazonas!J11+Loreto!J11+'San Martín'!J11+Ucayali!J11)/1000</f>
        <v>614.28300000000002</v>
      </c>
      <c r="K11" s="19">
        <f>+(Amazonas!K11+Loreto!K11+'San Martín'!K11+Ucayali!K11)/1000</f>
        <v>428.012</v>
      </c>
      <c r="L11" s="19">
        <f>+(Amazonas!L11+Loreto!L11+'San Martín'!L11+Ucayali!L11)/1000</f>
        <v>322.202</v>
      </c>
      <c r="M11" s="19">
        <f>+(Amazonas!M11+Loreto!M11+'San Martín'!M11+Ucayali!M11)/1000</f>
        <v>1184.761</v>
      </c>
      <c r="N11" s="19">
        <f>+(Amazonas!N11+Loreto!N11+'San Martín'!N11+Ucayali!N11)/1000</f>
        <v>3311.5740000000001</v>
      </c>
      <c r="O11" s="19">
        <f>+(Amazonas!O11+Loreto!O11+'San Martín'!O11+Ucayali!O11)/1000</f>
        <v>16417.62</v>
      </c>
      <c r="P11" s="34"/>
      <c r="Q11" s="34"/>
    </row>
    <row r="12" spans="2:17" x14ac:dyDescent="0.25">
      <c r="B12" s="17">
        <v>2010</v>
      </c>
      <c r="C12" s="19">
        <f>+(Amazonas!C12+Loreto!C12+'San Martín'!C12+Ucayali!C12)/1000</f>
        <v>2807.1480000000001</v>
      </c>
      <c r="D12" s="19">
        <f>+(Amazonas!D12+Loreto!D12+'San Martín'!D12+Ucayali!D12)/1000</f>
        <v>122.77500000000001</v>
      </c>
      <c r="E12" s="19">
        <f>+(Amazonas!E12+Loreto!E12+'San Martín'!E12+Ucayali!E12)/1000</f>
        <v>2950.3249999999998</v>
      </c>
      <c r="F12" s="19">
        <f>+(Amazonas!F12+Loreto!F12+'San Martín'!F12+Ucayali!F12)/1000</f>
        <v>1807.8009999999999</v>
      </c>
      <c r="G12" s="19">
        <f>+(Amazonas!G12+Loreto!G12+'San Martín'!G12+Ucayali!G12)/1000</f>
        <v>200.04300000000001</v>
      </c>
      <c r="H12" s="19">
        <f>+(Amazonas!H12+Loreto!H12+'San Martín'!H12+Ucayali!H12)/1000</f>
        <v>995.46199999999999</v>
      </c>
      <c r="I12" s="19">
        <f>+(Amazonas!I12+Loreto!I12+'San Martín'!I12+Ucayali!I12)/1000</f>
        <v>2400.6759999999999</v>
      </c>
      <c r="J12" s="19">
        <f>+(Amazonas!J12+Loreto!J12+'San Martín'!J12+Ucayali!J12)/1000</f>
        <v>651.95500000000004</v>
      </c>
      <c r="K12" s="19">
        <f>+(Amazonas!K12+Loreto!K12+'San Martín'!K12+Ucayali!K12)/1000</f>
        <v>460.26799999999997</v>
      </c>
      <c r="L12" s="19">
        <f>+(Amazonas!L12+Loreto!L12+'San Martín'!L12+Ucayali!L12)/1000</f>
        <v>366.88499999999999</v>
      </c>
      <c r="M12" s="19">
        <f>+(Amazonas!M12+Loreto!M12+'San Martín'!M12+Ucayali!M12)/1000</f>
        <v>1297.2249999999999</v>
      </c>
      <c r="N12" s="19">
        <f>+(Amazonas!N12+Loreto!N12+'San Martín'!N12+Ucayali!N12)/1000</f>
        <v>3442.7379999999998</v>
      </c>
      <c r="O12" s="19">
        <f>+(Amazonas!O12+Loreto!O12+'San Martín'!O12+Ucayali!O12)/1000</f>
        <v>17503.300999999999</v>
      </c>
      <c r="P12" s="34"/>
      <c r="Q12" s="34"/>
    </row>
    <row r="13" spans="2:17" x14ac:dyDescent="0.25">
      <c r="B13" s="17">
        <v>2011</v>
      </c>
      <c r="C13" s="19">
        <f>+(Amazonas!C13+Loreto!C13+'San Martín'!C13+Ucayali!C13)/1000</f>
        <v>2798.16</v>
      </c>
      <c r="D13" s="19">
        <f>+(Amazonas!D13+Loreto!D13+'San Martín'!D13+Ucayali!D13)/1000</f>
        <v>102.23399999999999</v>
      </c>
      <c r="E13" s="19">
        <f>+(Amazonas!E13+Loreto!E13+'San Martín'!E13+Ucayali!E13)/1000</f>
        <v>2452.5619999999999</v>
      </c>
      <c r="F13" s="19">
        <f>+(Amazonas!F13+Loreto!F13+'San Martín'!F13+Ucayali!F13)/1000</f>
        <v>1859.146</v>
      </c>
      <c r="G13" s="19">
        <f>+(Amazonas!G13+Loreto!G13+'San Martín'!G13+Ucayali!G13)/1000</f>
        <v>180.797</v>
      </c>
      <c r="H13" s="19">
        <f>+(Amazonas!H13+Loreto!H13+'San Martín'!H13+Ucayali!H13)/1000</f>
        <v>1131.7929999999999</v>
      </c>
      <c r="I13" s="19">
        <f>+(Amazonas!I13+Loreto!I13+'San Martín'!I13+Ucayali!I13)/1000</f>
        <v>2544.86</v>
      </c>
      <c r="J13" s="19">
        <f>+(Amazonas!J13+Loreto!J13+'San Martín'!J13+Ucayali!J13)/1000</f>
        <v>711.64499999999998</v>
      </c>
      <c r="K13" s="19">
        <f>+(Amazonas!K13+Loreto!K13+'San Martín'!K13+Ucayali!K13)/1000</f>
        <v>501.815</v>
      </c>
      <c r="L13" s="19">
        <f>+(Amazonas!L13+Loreto!L13+'San Martín'!L13+Ucayali!L13)/1000</f>
        <v>409.74599999999998</v>
      </c>
      <c r="M13" s="19">
        <f>+(Amazonas!M13+Loreto!M13+'San Martín'!M13+Ucayali!M13)/1000</f>
        <v>1372.298</v>
      </c>
      <c r="N13" s="19">
        <f>+(Amazonas!N13+Loreto!N13+'San Martín'!N13+Ucayali!N13)/1000</f>
        <v>3624.645</v>
      </c>
      <c r="O13" s="19">
        <f>+(Amazonas!O13+Loreto!O13+'San Martín'!O13+Ucayali!O13)/1000</f>
        <v>17689.701000000001</v>
      </c>
      <c r="P13" s="34"/>
      <c r="Q13" s="34"/>
    </row>
    <row r="14" spans="2:17" x14ac:dyDescent="0.25">
      <c r="B14" s="17">
        <v>2012</v>
      </c>
      <c r="C14" s="19">
        <f>+(Amazonas!C14+Loreto!C14+'San Martín'!C14+Ucayali!C14)/1000</f>
        <v>3161.1109999999999</v>
      </c>
      <c r="D14" s="19">
        <f>+(Amazonas!D14+Loreto!D14+'San Martín'!D14+Ucayali!D14)/1000</f>
        <v>85.402000000000001</v>
      </c>
      <c r="E14" s="19">
        <f>+(Amazonas!E14+Loreto!E14+'San Martín'!E14+Ucayali!E14)/1000</f>
        <v>2676.058</v>
      </c>
      <c r="F14" s="19">
        <f>+(Amazonas!F14+Loreto!F14+'San Martín'!F14+Ucayali!F14)/1000</f>
        <v>1943.492</v>
      </c>
      <c r="G14" s="19">
        <f>+(Amazonas!G14+Loreto!G14+'San Martín'!G14+Ucayali!G14)/1000</f>
        <v>199.68100000000001</v>
      </c>
      <c r="H14" s="19">
        <f>+(Amazonas!H14+Loreto!H14+'San Martín'!H14+Ucayali!H14)/1000</f>
        <v>1371.47</v>
      </c>
      <c r="I14" s="19">
        <f>+(Amazonas!I14+Loreto!I14+'San Martín'!I14+Ucayali!I14)/1000</f>
        <v>2827.2339999999999</v>
      </c>
      <c r="J14" s="19">
        <f>+(Amazonas!J14+Loreto!J14+'San Martín'!J14+Ucayali!J14)/1000</f>
        <v>757.78700000000003</v>
      </c>
      <c r="K14" s="19">
        <f>+(Amazonas!K14+Loreto!K14+'San Martín'!K14+Ucayali!K14)/1000</f>
        <v>552.47500000000002</v>
      </c>
      <c r="L14" s="19">
        <f>+(Amazonas!L14+Loreto!L14+'San Martín'!L14+Ucayali!L14)/1000</f>
        <v>465.62900000000002</v>
      </c>
      <c r="M14" s="19">
        <f>+(Amazonas!M14+Loreto!M14+'San Martín'!M14+Ucayali!M14)/1000</f>
        <v>1477.539</v>
      </c>
      <c r="N14" s="19">
        <f>+(Amazonas!N14+Loreto!N14+'San Martín'!N14+Ucayali!N14)/1000</f>
        <v>3880.7750000000001</v>
      </c>
      <c r="O14" s="19">
        <f>+(Amazonas!O14+Loreto!O14+'San Martín'!O14+Ucayali!O14)/1000</f>
        <v>19398.652999999998</v>
      </c>
      <c r="P14" s="34"/>
      <c r="Q14" s="34"/>
    </row>
    <row r="15" spans="2:17" x14ac:dyDescent="0.25">
      <c r="B15" s="17">
        <v>2013</v>
      </c>
      <c r="C15" s="19">
        <f>+(Amazonas!C15+Loreto!C15+'San Martín'!C15+Ucayali!C15)/1000</f>
        <v>3119.61</v>
      </c>
      <c r="D15" s="19">
        <f>+(Amazonas!D15+Loreto!D15+'San Martín'!D15+Ucayali!D15)/1000</f>
        <v>86.507999999999996</v>
      </c>
      <c r="E15" s="19">
        <f>+(Amazonas!E15+Loreto!E15+'San Martín'!E15+Ucayali!E15)/1000</f>
        <v>2771.6080000000002</v>
      </c>
      <c r="F15" s="19">
        <f>+(Amazonas!F15+Loreto!F15+'San Martín'!F15+Ucayali!F15)/1000</f>
        <v>1946.904</v>
      </c>
      <c r="G15" s="19">
        <f>+(Amazonas!G15+Loreto!G15+'San Martín'!G15+Ucayali!G15)/1000</f>
        <v>203.17400000000001</v>
      </c>
      <c r="H15" s="19">
        <f>+(Amazonas!H15+Loreto!H15+'San Martín'!H15+Ucayali!H15)/1000</f>
        <v>1413.6410000000001</v>
      </c>
      <c r="I15" s="19">
        <f>+(Amazonas!I15+Loreto!I15+'San Martín'!I15+Ucayali!I15)/1000</f>
        <v>2967.538</v>
      </c>
      <c r="J15" s="19">
        <f>+(Amazonas!J15+Loreto!J15+'San Martín'!J15+Ucayali!J15)/1000</f>
        <v>791.72</v>
      </c>
      <c r="K15" s="19">
        <f>+(Amazonas!K15+Loreto!K15+'San Martín'!K15+Ucayali!K15)/1000</f>
        <v>586.88800000000003</v>
      </c>
      <c r="L15" s="19">
        <f>+(Amazonas!L15+Loreto!L15+'San Martín'!L15+Ucayali!L15)/1000</f>
        <v>508.36099999999999</v>
      </c>
      <c r="M15" s="19">
        <f>+(Amazonas!M15+Loreto!M15+'San Martín'!M15+Ucayali!M15)/1000</f>
        <v>1514.64</v>
      </c>
      <c r="N15" s="19">
        <f>+(Amazonas!N15+Loreto!N15+'San Martín'!N15+Ucayali!N15)/1000</f>
        <v>4052.9470000000001</v>
      </c>
      <c r="O15" s="19">
        <f>+(Amazonas!O15+Loreto!O15+'San Martín'!O15+Ucayali!O15)/1000</f>
        <v>19963.539000000001</v>
      </c>
      <c r="P15" s="34"/>
      <c r="Q15" s="34"/>
    </row>
    <row r="16" spans="2:17" x14ac:dyDescent="0.25">
      <c r="B16" s="17">
        <v>2014</v>
      </c>
      <c r="C16" s="19">
        <f>+(Amazonas!C16+Loreto!C16+'San Martín'!C16+Ucayali!C16)/1000</f>
        <v>3304.2429999999999</v>
      </c>
      <c r="D16" s="19">
        <f>+(Amazonas!D16+Loreto!D16+'San Martín'!D16+Ucayali!D16)/1000</f>
        <v>80.287000000000006</v>
      </c>
      <c r="E16" s="19">
        <f>+(Amazonas!E16+Loreto!E16+'San Martín'!E16+Ucayali!E16)/1000</f>
        <v>2854.8249999999998</v>
      </c>
      <c r="F16" s="19">
        <f>+(Amazonas!F16+Loreto!F16+'San Martín'!F16+Ucayali!F16)/1000</f>
        <v>1967.893</v>
      </c>
      <c r="G16" s="19">
        <f>+(Amazonas!G16+Loreto!G16+'San Martín'!G16+Ucayali!G16)/1000</f>
        <v>214.62899999999999</v>
      </c>
      <c r="H16" s="19">
        <f>+(Amazonas!H16+Loreto!H16+'San Martín'!H16+Ucayali!H16)/1000</f>
        <v>1432.135</v>
      </c>
      <c r="I16" s="19">
        <f>+(Amazonas!I16+Loreto!I16+'San Martín'!I16+Ucayali!I16)/1000</f>
        <v>3022.337</v>
      </c>
      <c r="J16" s="19">
        <f>+(Amazonas!J16+Loreto!J16+'San Martín'!J16+Ucayali!J16)/1000</f>
        <v>814.64099999999996</v>
      </c>
      <c r="K16" s="19">
        <f>+(Amazonas!K16+Loreto!K16+'San Martín'!K16+Ucayali!K16)/1000</f>
        <v>613.26499999999999</v>
      </c>
      <c r="L16" s="19">
        <f>+(Amazonas!L16+Loreto!L16+'San Martín'!L16+Ucayali!L16)/1000</f>
        <v>558.66099999999994</v>
      </c>
      <c r="M16" s="19">
        <f>+(Amazonas!M16+Loreto!M16+'San Martín'!M16+Ucayali!M16)/1000</f>
        <v>1612.2729999999999</v>
      </c>
      <c r="N16" s="19">
        <f>+(Amazonas!N16+Loreto!N16+'San Martín'!N16+Ucayali!N16)/1000</f>
        <v>4256.6450000000004</v>
      </c>
      <c r="O16" s="19">
        <f>+(Amazonas!O16+Loreto!O16+'San Martín'!O16+Ucayali!O16)/1000</f>
        <v>20731.833999999999</v>
      </c>
      <c r="P16" s="34"/>
      <c r="Q16" s="34"/>
    </row>
    <row r="17" spans="2:17" x14ac:dyDescent="0.25">
      <c r="B17" s="17">
        <v>2015</v>
      </c>
      <c r="C17" s="19">
        <f>+(Amazonas!C17+Loreto!C17+'San Martín'!C17+Ucayali!C17)/1000</f>
        <v>3521.6819999999998</v>
      </c>
      <c r="D17" s="19">
        <f>+(Amazonas!D17+Loreto!D17+'San Martín'!D17+Ucayali!D17)/1000</f>
        <v>87.71</v>
      </c>
      <c r="E17" s="19">
        <f>+(Amazonas!E17+Loreto!E17+'San Martín'!E17+Ucayali!E17)/1000</f>
        <v>2347.6439999999998</v>
      </c>
      <c r="F17" s="19">
        <f>+(Amazonas!F17+Loreto!F17+'San Martín'!F17+Ucayali!F17)/1000</f>
        <v>1981.992</v>
      </c>
      <c r="G17" s="19">
        <f>+(Amazonas!G17+Loreto!G17+'San Martín'!G17+Ucayali!G17)/1000</f>
        <v>227.65899999999999</v>
      </c>
      <c r="H17" s="19">
        <f>+(Amazonas!H17+Loreto!H17+'San Martín'!H17+Ucayali!H17)/1000</f>
        <v>1384.922</v>
      </c>
      <c r="I17" s="19">
        <f>+(Amazonas!I17+Loreto!I17+'San Martín'!I17+Ucayali!I17)/1000</f>
        <v>3143.527</v>
      </c>
      <c r="J17" s="19">
        <f>+(Amazonas!J17+Loreto!J17+'San Martín'!J17+Ucayali!J17)/1000</f>
        <v>834.11400000000003</v>
      </c>
      <c r="K17" s="19">
        <f>+(Amazonas!K17+Loreto!K17+'San Martín'!K17+Ucayali!K17)/1000</f>
        <v>629.029</v>
      </c>
      <c r="L17" s="19">
        <f>+(Amazonas!L17+Loreto!L17+'San Martín'!L17+Ucayali!L17)/1000</f>
        <v>621.61400000000003</v>
      </c>
      <c r="M17" s="19">
        <f>+(Amazonas!M17+Loreto!M17+'San Martín'!M17+Ucayali!M17)/1000</f>
        <v>1675.703</v>
      </c>
      <c r="N17" s="19">
        <f>+(Amazonas!N17+Loreto!N17+'San Martín'!N17+Ucayali!N17)/1000</f>
        <v>4504.8069999999998</v>
      </c>
      <c r="O17" s="19">
        <f>+(Amazonas!O17+Loreto!O17+'San Martín'!O17+Ucayali!O17)/1000</f>
        <v>20960.402999999998</v>
      </c>
      <c r="P17" s="34"/>
      <c r="Q17" s="34"/>
    </row>
    <row r="18" spans="2:17" x14ac:dyDescent="0.25">
      <c r="B18" s="17">
        <v>2016</v>
      </c>
      <c r="C18" s="19">
        <f>+(Amazonas!C18+Loreto!C18+'San Martín'!C18+Ucayali!C18)/1000</f>
        <v>3533.6170000000002</v>
      </c>
      <c r="D18" s="19">
        <f>+(Amazonas!D18+Loreto!D18+'San Martín'!D18+Ucayali!D18)/1000</f>
        <v>85.926000000000002</v>
      </c>
      <c r="E18" s="19">
        <f>+(Amazonas!E18+Loreto!E18+'San Martín'!E18+Ucayali!E18)/1000</f>
        <v>1593.683</v>
      </c>
      <c r="F18" s="19">
        <f>+(Amazonas!F18+Loreto!F18+'San Martín'!F18+Ucayali!F18)/1000</f>
        <v>1907.867</v>
      </c>
      <c r="G18" s="19">
        <f>+(Amazonas!G18+Loreto!G18+'San Martín'!G18+Ucayali!G18)/1000</f>
        <v>205.51499999999999</v>
      </c>
      <c r="H18" s="19">
        <f>+(Amazonas!H18+Loreto!H18+'San Martín'!H18+Ucayali!H18)/1000</f>
        <v>1335.963</v>
      </c>
      <c r="I18" s="19">
        <f>+(Amazonas!I18+Loreto!I18+'San Martín'!I18+Ucayali!I18)/1000</f>
        <v>3192.0039999999999</v>
      </c>
      <c r="J18" s="19">
        <f>+(Amazonas!J18+Loreto!J18+'San Martín'!J18+Ucayali!J18)/1000</f>
        <v>865.07899999999995</v>
      </c>
      <c r="K18" s="19">
        <f>+(Amazonas!K18+Loreto!K18+'San Martín'!K18+Ucayali!K18)/1000</f>
        <v>646.60900000000004</v>
      </c>
      <c r="L18" s="19">
        <f>+(Amazonas!L18+Loreto!L18+'San Martín'!L18+Ucayali!L18)/1000</f>
        <v>689.38400000000001</v>
      </c>
      <c r="M18" s="19">
        <f>+(Amazonas!M18+Loreto!M18+'San Martín'!M18+Ucayali!M18)/1000</f>
        <v>1763.22</v>
      </c>
      <c r="N18" s="19">
        <f>+(Amazonas!N18+Loreto!N18+'San Martín'!N18+Ucayali!N18)/1000</f>
        <v>4710.8909999999996</v>
      </c>
      <c r="O18" s="19">
        <f>+(Amazonas!O18+Loreto!O18+'San Martín'!O18+Ucayali!O18)/1000</f>
        <v>20529.758000000002</v>
      </c>
      <c r="P18" s="34"/>
      <c r="Q18" s="34"/>
    </row>
    <row r="19" spans="2:17" x14ac:dyDescent="0.25">
      <c r="B19" s="27" t="s">
        <v>23</v>
      </c>
      <c r="C19" s="28">
        <f>+(Amazonas!C19+Loreto!C19+'San Martín'!C19+Ucayali!C19)/1000</f>
        <v>3744.2792931696526</v>
      </c>
      <c r="D19" s="28">
        <f>+(Amazonas!D19+Loreto!D19+'San Martín'!D19+Ucayali!D19)/1000</f>
        <v>86.64488769378562</v>
      </c>
      <c r="E19" s="28">
        <f>+(Amazonas!E19+Loreto!E19+'San Martín'!E19+Ucayali!E19)/1000</f>
        <v>1922.9407441964731</v>
      </c>
      <c r="F19" s="28">
        <f>+(Amazonas!F19+Loreto!F19+'San Martín'!F19+Ucayali!F19)/1000</f>
        <v>1889.0406311256843</v>
      </c>
      <c r="G19" s="28">
        <f>+(Amazonas!G19+Loreto!G19+'San Martín'!G19+Ucayali!G19)/1000</f>
        <v>222.58346898236013</v>
      </c>
      <c r="H19" s="28">
        <f>+(Amazonas!H19+Loreto!H19+'San Martín'!H19+Ucayali!H19)/1000</f>
        <v>1477.8196314695392</v>
      </c>
      <c r="I19" s="28">
        <f>+(Amazonas!I19+Loreto!I19+'San Martín'!I19+Ucayali!I19)/1000</f>
        <v>3225.3453289736913</v>
      </c>
      <c r="J19" s="28">
        <f>+(Amazonas!J19+Loreto!J19+'San Martín'!J19+Ucayali!J19)/1000</f>
        <v>891.28681688050506</v>
      </c>
      <c r="K19" s="28">
        <f>+(Amazonas!K19+Loreto!K19+'San Martín'!K19+Ucayali!K19)/1000</f>
        <v>663.047355076043</v>
      </c>
      <c r="L19" s="28">
        <f>+(Amazonas!L19+Loreto!L19+'San Martín'!L19+Ucayali!L19)/1000</f>
        <v>745.20476960745805</v>
      </c>
      <c r="M19" s="28">
        <f>+(Amazonas!M19+Loreto!M19+'San Martín'!M19+Ucayali!M19)/1000</f>
        <v>1842.8999344222882</v>
      </c>
      <c r="N19" s="28">
        <f>+(Amazonas!N19+Loreto!N19+'San Martín'!N19+Ucayali!N19)/1000</f>
        <v>4870.0859661465174</v>
      </c>
      <c r="O19" s="28">
        <f>+(Amazonas!O19+Loreto!O19+'San Martín'!O19+Ucayali!O19)/1000</f>
        <v>21581.178827743999</v>
      </c>
      <c r="P19" s="34"/>
    </row>
    <row r="20" spans="2:17" x14ac:dyDescent="0.25">
      <c r="B20" s="23" t="s">
        <v>20</v>
      </c>
      <c r="C20" s="24">
        <f>+C18/$O$18</f>
        <v>0.17212170742587418</v>
      </c>
      <c r="D20" s="24">
        <f t="shared" ref="D20:N20" si="0">+D18/$O$18</f>
        <v>4.1854365745567969E-3</v>
      </c>
      <c r="E20" s="24">
        <f t="shared" si="0"/>
        <v>7.762794865872262E-2</v>
      </c>
      <c r="F20" s="24">
        <f t="shared" si="0"/>
        <v>9.2931782245070774E-2</v>
      </c>
      <c r="G20" s="24">
        <f t="shared" si="0"/>
        <v>1.0010590480413844E-2</v>
      </c>
      <c r="H20" s="24">
        <f t="shared" si="0"/>
        <v>6.5074464102304566E-2</v>
      </c>
      <c r="I20" s="24">
        <f t="shared" si="0"/>
        <v>0.15548181327807176</v>
      </c>
      <c r="J20" s="24">
        <f t="shared" si="0"/>
        <v>4.2137807956625688E-2</v>
      </c>
      <c r="K20" s="24">
        <f t="shared" si="0"/>
        <v>3.1496182273556265E-2</v>
      </c>
      <c r="L20" s="24">
        <f t="shared" si="0"/>
        <v>3.3579743122154677E-2</v>
      </c>
      <c r="M20" s="24">
        <f t="shared" si="0"/>
        <v>8.5886058666643797E-2</v>
      </c>
      <c r="N20" s="24">
        <f t="shared" si="0"/>
        <v>0.22946646521600494</v>
      </c>
      <c r="O20" s="24">
        <f t="shared" ref="O20:O21" si="1">SUM(C20:N20)</f>
        <v>0.99999999999999978</v>
      </c>
    </row>
    <row r="21" spans="2:17" x14ac:dyDescent="0.25">
      <c r="B21" s="23" t="s">
        <v>21</v>
      </c>
      <c r="C21" s="24">
        <f>+C19/$O$19</f>
        <v>0.1734974406660372</v>
      </c>
      <c r="D21" s="24">
        <f t="shared" ref="D21:N21" si="2">+D19/$O$19</f>
        <v>4.0148357226157646E-3</v>
      </c>
      <c r="E21" s="24">
        <f t="shared" si="2"/>
        <v>8.9102674119191705E-2</v>
      </c>
      <c r="F21" s="24">
        <f t="shared" si="2"/>
        <v>8.7531855706473302E-2</v>
      </c>
      <c r="G21" s="24">
        <f t="shared" si="2"/>
        <v>1.0313777146233305E-2</v>
      </c>
      <c r="H21" s="24">
        <f t="shared" si="2"/>
        <v>6.8477243215727707E-2</v>
      </c>
      <c r="I21" s="24">
        <f t="shared" si="2"/>
        <v>0.14945176789079295</v>
      </c>
      <c r="J21" s="24">
        <f t="shared" si="2"/>
        <v>4.129926469700989E-2</v>
      </c>
      <c r="K21" s="24">
        <f t="shared" si="2"/>
        <v>3.0723407667780075E-2</v>
      </c>
      <c r="L21" s="24">
        <f t="shared" si="2"/>
        <v>3.4530308819342583E-2</v>
      </c>
      <c r="M21" s="24">
        <f t="shared" si="2"/>
        <v>8.5393849387556217E-2</v>
      </c>
      <c r="N21" s="24">
        <f t="shared" si="2"/>
        <v>0.22566357496123926</v>
      </c>
      <c r="O21" s="24">
        <f t="shared" si="1"/>
        <v>0.99999999999999989</v>
      </c>
    </row>
    <row r="22" spans="2:17" x14ac:dyDescent="0.25">
      <c r="B22" s="25" t="s">
        <v>24</v>
      </c>
      <c r="C22" s="26">
        <f>+C19/C18-1</f>
        <v>5.9616617525230398E-2</v>
      </c>
      <c r="D22" s="26">
        <f t="shared" ref="D22:N22" si="3">+D19/D18-1</f>
        <v>8.3663581894375394E-3</v>
      </c>
      <c r="E22" s="26">
        <f t="shared" si="3"/>
        <v>0.20660177977456828</v>
      </c>
      <c r="F22" s="26">
        <f t="shared" si="3"/>
        <v>-9.86775748745361E-3</v>
      </c>
      <c r="G22" s="26">
        <f t="shared" si="3"/>
        <v>8.3052181020169646E-2</v>
      </c>
      <c r="H22" s="26">
        <f t="shared" si="3"/>
        <v>0.10618305407375739</v>
      </c>
      <c r="I22" s="26">
        <f t="shared" si="3"/>
        <v>1.0445265411224813E-2</v>
      </c>
      <c r="J22" s="26">
        <f t="shared" si="3"/>
        <v>3.0295287344283217E-2</v>
      </c>
      <c r="K22" s="26">
        <f t="shared" si="3"/>
        <v>2.5422403764938206E-2</v>
      </c>
      <c r="L22" s="26">
        <f t="shared" si="3"/>
        <v>8.0971954103167487E-2</v>
      </c>
      <c r="M22" s="26">
        <f t="shared" si="3"/>
        <v>4.5190012830099491E-2</v>
      </c>
      <c r="N22" s="26">
        <f t="shared" si="3"/>
        <v>3.3792963188177705E-2</v>
      </c>
      <c r="O22" s="26">
        <f>+O19/O18-1</f>
        <v>5.1214477430469252E-2</v>
      </c>
    </row>
    <row r="23" spans="2:17" x14ac:dyDescent="0.25">
      <c r="B23" s="101" t="s">
        <v>19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7" x14ac:dyDescent="0.25">
      <c r="B24" s="16" t="s">
        <v>18</v>
      </c>
      <c r="N24" s="92" t="s">
        <v>74</v>
      </c>
    </row>
    <row r="25" spans="2:17" x14ac:dyDescent="0.25">
      <c r="B25" s="16"/>
    </row>
    <row r="26" spans="2:17" x14ac:dyDescent="0.25">
      <c r="B26" s="4" t="s">
        <v>42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8" spans="2:17" x14ac:dyDescent="0.25">
      <c r="B28" s="102" t="s">
        <v>65</v>
      </c>
      <c r="C28" s="102"/>
      <c r="D28" s="102"/>
      <c r="E28" s="102"/>
    </row>
    <row r="29" spans="2:17" x14ac:dyDescent="0.25">
      <c r="B29" s="98" t="s">
        <v>32</v>
      </c>
      <c r="C29" s="98"/>
      <c r="D29" s="98"/>
      <c r="E29" s="98"/>
      <c r="F29" s="34"/>
      <c r="G29" s="34"/>
      <c r="H29" s="34"/>
      <c r="I29" s="34"/>
      <c r="J29" s="34"/>
      <c r="K29" s="34"/>
      <c r="L29" s="34"/>
      <c r="M29" s="34"/>
      <c r="N29" s="34"/>
    </row>
    <row r="30" spans="2:17" x14ac:dyDescent="0.25">
      <c r="B30" s="20" t="s">
        <v>4</v>
      </c>
      <c r="C30" s="21" t="s">
        <v>26</v>
      </c>
      <c r="D30" s="21" t="s">
        <v>27</v>
      </c>
      <c r="E30" s="21" t="s">
        <v>28</v>
      </c>
    </row>
    <row r="31" spans="2:17" x14ac:dyDescent="0.25">
      <c r="B31" s="17">
        <v>2007</v>
      </c>
      <c r="C31" s="19">
        <v>15010.652</v>
      </c>
      <c r="D31" s="19"/>
      <c r="E31" s="35"/>
    </row>
    <row r="32" spans="2:17" x14ac:dyDescent="0.25">
      <c r="B32" s="17">
        <v>2008</v>
      </c>
      <c r="C32" s="19">
        <v>16067.204</v>
      </c>
      <c r="D32" s="18">
        <f t="shared" ref="D32:D40" si="4">+C32/C31-1</f>
        <v>7.0386815975748362E-2</v>
      </c>
      <c r="E32" s="35">
        <f t="shared" ref="E32:E40" si="5">+(D32-D31)*100</f>
        <v>7.0386815975748362</v>
      </c>
    </row>
    <row r="33" spans="2:16" x14ac:dyDescent="0.25">
      <c r="B33" s="17">
        <v>2009</v>
      </c>
      <c r="C33" s="19">
        <v>16417.62</v>
      </c>
      <c r="D33" s="18">
        <f t="shared" si="4"/>
        <v>2.1809395088280503E-2</v>
      </c>
      <c r="E33" s="35">
        <f t="shared" si="5"/>
        <v>-4.8577420887467859</v>
      </c>
    </row>
    <row r="34" spans="2:16" x14ac:dyDescent="0.25">
      <c r="B34" s="17">
        <v>2010</v>
      </c>
      <c r="C34" s="19">
        <v>17503.300999999999</v>
      </c>
      <c r="D34" s="18">
        <f t="shared" si="4"/>
        <v>6.6129012609623006E-2</v>
      </c>
      <c r="E34" s="35">
        <f t="shared" si="5"/>
        <v>4.4319617521342503</v>
      </c>
    </row>
    <row r="35" spans="2:16" x14ac:dyDescent="0.25">
      <c r="B35" s="17">
        <v>2011</v>
      </c>
      <c r="C35" s="19">
        <v>17689.701000000001</v>
      </c>
      <c r="D35" s="18">
        <f t="shared" si="4"/>
        <v>1.0649419786587844E-2</v>
      </c>
      <c r="E35" s="35">
        <f t="shared" si="5"/>
        <v>-5.5479592823035162</v>
      </c>
    </row>
    <row r="36" spans="2:16" x14ac:dyDescent="0.25">
      <c r="B36" s="17">
        <v>2012</v>
      </c>
      <c r="C36" s="19">
        <v>19398.652999999998</v>
      </c>
      <c r="D36" s="18">
        <f t="shared" si="4"/>
        <v>9.6607172727226853E-2</v>
      </c>
      <c r="E36" s="35">
        <f t="shared" si="5"/>
        <v>8.5957752940639018</v>
      </c>
    </row>
    <row r="37" spans="2:16" x14ac:dyDescent="0.25">
      <c r="B37" s="17">
        <v>2013</v>
      </c>
      <c r="C37" s="19">
        <v>19963.539000000001</v>
      </c>
      <c r="D37" s="18">
        <f t="shared" si="4"/>
        <v>2.9119856930272636E-2</v>
      </c>
      <c r="E37" s="35">
        <f t="shared" si="5"/>
        <v>-6.7487315796954217</v>
      </c>
    </row>
    <row r="38" spans="2:16" x14ac:dyDescent="0.25">
      <c r="B38" s="17">
        <v>2014</v>
      </c>
      <c r="C38" s="19">
        <v>20731.833999999999</v>
      </c>
      <c r="D38" s="18">
        <f t="shared" si="4"/>
        <v>3.8484909915020404E-2</v>
      </c>
      <c r="E38" s="35">
        <f t="shared" si="5"/>
        <v>0.93650529847477681</v>
      </c>
    </row>
    <row r="39" spans="2:16" x14ac:dyDescent="0.25">
      <c r="B39" s="17">
        <v>2015</v>
      </c>
      <c r="C39" s="19">
        <v>20960.402999999998</v>
      </c>
      <c r="D39" s="18">
        <f t="shared" si="4"/>
        <v>1.1025025571784974E-2</v>
      </c>
      <c r="E39" s="35">
        <f t="shared" si="5"/>
        <v>-2.745988434323543</v>
      </c>
    </row>
    <row r="40" spans="2:16" x14ac:dyDescent="0.25">
      <c r="B40" s="17">
        <v>2016</v>
      </c>
      <c r="C40" s="19">
        <v>20529.758000000002</v>
      </c>
      <c r="D40" s="18">
        <f t="shared" si="4"/>
        <v>-2.0545645043179572E-2</v>
      </c>
      <c r="E40" s="35">
        <f t="shared" si="5"/>
        <v>-3.1570670614964547</v>
      </c>
    </row>
    <row r="41" spans="2:16" x14ac:dyDescent="0.25">
      <c r="B41" s="27" t="s">
        <v>31</v>
      </c>
      <c r="C41" s="28">
        <v>21581.178827743999</v>
      </c>
      <c r="D41" s="18">
        <f>+C41/C40-1</f>
        <v>5.1214477430469252E-2</v>
      </c>
      <c r="E41" s="35">
        <f>+(D41-D40)*100</f>
        <v>7.1760122473648824</v>
      </c>
    </row>
    <row r="42" spans="2:16" x14ac:dyDescent="0.25">
      <c r="B42" s="37" t="s">
        <v>29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2:16" x14ac:dyDescent="0.25">
      <c r="B43" s="36" t="s">
        <v>30</v>
      </c>
    </row>
    <row r="44" spans="2:16" x14ac:dyDescent="0.25">
      <c r="B44" s="36"/>
    </row>
    <row r="45" spans="2:16" x14ac:dyDescent="0.25">
      <c r="B45" s="4" t="s">
        <v>43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7" spans="2:16" x14ac:dyDescent="0.25">
      <c r="B47" s="98" t="s">
        <v>66</v>
      </c>
      <c r="C47" s="98"/>
      <c r="D47" s="98"/>
      <c r="E47" s="98"/>
      <c r="F47" s="98"/>
      <c r="H47" s="98" t="s">
        <v>67</v>
      </c>
      <c r="I47" s="98"/>
      <c r="J47" s="98"/>
      <c r="K47" s="98"/>
      <c r="L47" s="98"/>
      <c r="M47" s="98"/>
    </row>
    <row r="48" spans="2:16" x14ac:dyDescent="0.25">
      <c r="B48" s="103" t="s">
        <v>33</v>
      </c>
      <c r="C48" s="104"/>
      <c r="D48" s="105"/>
      <c r="E48" s="39" t="s">
        <v>34</v>
      </c>
      <c r="F48" s="39" t="s">
        <v>1</v>
      </c>
      <c r="H48" s="103" t="s">
        <v>33</v>
      </c>
      <c r="I48" s="104"/>
      <c r="J48" s="105"/>
      <c r="K48" s="39" t="s">
        <v>35</v>
      </c>
      <c r="L48" s="39" t="s">
        <v>36</v>
      </c>
      <c r="M48" s="39" t="s">
        <v>37</v>
      </c>
      <c r="N48" s="5"/>
      <c r="O48" s="5"/>
      <c r="P48" s="5"/>
    </row>
    <row r="49" spans="2:19" x14ac:dyDescent="0.25">
      <c r="B49" s="41" t="s">
        <v>16</v>
      </c>
      <c r="C49" s="42"/>
      <c r="D49" s="43"/>
      <c r="E49" s="19">
        <v>4870.0859661465174</v>
      </c>
      <c r="F49" s="18">
        <v>0.22566357496123926</v>
      </c>
      <c r="H49" s="60" t="s">
        <v>7</v>
      </c>
      <c r="I49" s="61"/>
      <c r="J49" s="62"/>
      <c r="K49" s="22">
        <v>1922.9407441964731</v>
      </c>
      <c r="L49" s="22">
        <v>1593.683</v>
      </c>
      <c r="M49" s="63">
        <v>0.20660177977456828</v>
      </c>
      <c r="N49" s="87">
        <f>+(L49/L$61)*M49*100</f>
        <v>1.6038072353140906</v>
      </c>
      <c r="O49" s="74">
        <v>1</v>
      </c>
      <c r="R49" s="1"/>
      <c r="S49" s="1"/>
    </row>
    <row r="50" spans="2:19" x14ac:dyDescent="0.25">
      <c r="B50" s="41" t="s">
        <v>5</v>
      </c>
      <c r="C50" s="42"/>
      <c r="D50" s="43"/>
      <c r="E50" s="19">
        <v>3744.2792931696526</v>
      </c>
      <c r="F50" s="18">
        <v>0.1734974406660372</v>
      </c>
      <c r="H50" s="60" t="s">
        <v>10</v>
      </c>
      <c r="I50" s="61"/>
      <c r="J50" s="62"/>
      <c r="K50" s="22">
        <v>1477.8196314695392</v>
      </c>
      <c r="L50" s="22">
        <v>1335.963</v>
      </c>
      <c r="M50" s="63">
        <v>0.10618305407375739</v>
      </c>
      <c r="N50" s="87">
        <f t="shared" ref="N50:N60" si="6">+(L50/L$61)*M50*100</f>
        <v>0.69098053405957904</v>
      </c>
      <c r="O50" s="74">
        <v>3</v>
      </c>
      <c r="R50" s="1"/>
      <c r="S50" s="1"/>
    </row>
    <row r="51" spans="2:19" x14ac:dyDescent="0.25">
      <c r="B51" s="41" t="s">
        <v>11</v>
      </c>
      <c r="C51" s="42"/>
      <c r="D51" s="43"/>
      <c r="E51" s="19">
        <v>3225.3453289736913</v>
      </c>
      <c r="F51" s="18">
        <v>0.14945176789079295</v>
      </c>
      <c r="H51" s="60" t="s">
        <v>9</v>
      </c>
      <c r="I51" s="61"/>
      <c r="J51" s="62"/>
      <c r="K51" s="22">
        <v>222.58346898236013</v>
      </c>
      <c r="L51" s="22">
        <v>205.51499999999999</v>
      </c>
      <c r="M51" s="63">
        <v>8.3052181020169646E-2</v>
      </c>
      <c r="N51" s="88">
        <f t="shared" si="6"/>
        <v>8.3140137269811773E-2</v>
      </c>
      <c r="O51" s="74"/>
      <c r="R51" s="1"/>
      <c r="S51" s="1"/>
    </row>
    <row r="52" spans="2:19" x14ac:dyDescent="0.25">
      <c r="B52" s="41" t="s">
        <v>7</v>
      </c>
      <c r="C52" s="42"/>
      <c r="D52" s="43"/>
      <c r="E52" s="19">
        <v>1922.9407441964731</v>
      </c>
      <c r="F52" s="18">
        <v>8.9102674119191705E-2</v>
      </c>
      <c r="H52" s="60" t="s">
        <v>14</v>
      </c>
      <c r="I52" s="61"/>
      <c r="J52" s="62"/>
      <c r="K52" s="22">
        <v>745.20476960745805</v>
      </c>
      <c r="L52" s="22">
        <v>689.38400000000001</v>
      </c>
      <c r="M52" s="63">
        <v>8.0971954103167487E-2</v>
      </c>
      <c r="N52" s="88">
        <f t="shared" si="6"/>
        <v>0.27190174188832633</v>
      </c>
      <c r="O52" s="74"/>
      <c r="R52" s="1"/>
      <c r="S52" s="1"/>
    </row>
    <row r="53" spans="2:19" x14ac:dyDescent="0.25">
      <c r="B53" s="41" t="s">
        <v>8</v>
      </c>
      <c r="C53" s="42"/>
      <c r="D53" s="43"/>
      <c r="E53" s="19">
        <v>1889.0406311256843</v>
      </c>
      <c r="F53" s="18">
        <v>8.7531855706473302E-2</v>
      </c>
      <c r="G53" s="33"/>
      <c r="H53" s="60" t="s">
        <v>5</v>
      </c>
      <c r="I53" s="61"/>
      <c r="J53" s="62"/>
      <c r="K53" s="22">
        <v>3744.2792931696526</v>
      </c>
      <c r="L53" s="22">
        <v>3533.6170000000002</v>
      </c>
      <c r="M53" s="63">
        <v>5.9616617525230398E-2</v>
      </c>
      <c r="N53" s="87">
        <f t="shared" si="6"/>
        <v>1.0261313999397952</v>
      </c>
      <c r="O53" s="74">
        <v>2</v>
      </c>
      <c r="Q53" s="5"/>
      <c r="R53" s="1"/>
      <c r="S53" s="1"/>
    </row>
    <row r="54" spans="2:19" x14ac:dyDescent="0.25">
      <c r="B54" s="41" t="s">
        <v>15</v>
      </c>
      <c r="C54" s="42"/>
      <c r="D54" s="43"/>
      <c r="E54" s="19">
        <v>1842.8999344222882</v>
      </c>
      <c r="F54" s="18">
        <v>8.5393849387556217E-2</v>
      </c>
      <c r="H54" s="60" t="s">
        <v>15</v>
      </c>
      <c r="I54" s="61"/>
      <c r="J54" s="62"/>
      <c r="K54" s="22">
        <v>1842.8999344222882</v>
      </c>
      <c r="L54" s="22">
        <v>1763.22</v>
      </c>
      <c r="M54" s="63">
        <v>4.5190012830099491E-2</v>
      </c>
      <c r="N54" s="88">
        <f t="shared" si="6"/>
        <v>0.38811920930723115</v>
      </c>
      <c r="R54" s="1"/>
      <c r="S54" s="1"/>
    </row>
    <row r="55" spans="2:19" x14ac:dyDescent="0.25">
      <c r="B55" s="41" t="s">
        <v>10</v>
      </c>
      <c r="C55" s="42"/>
      <c r="D55" s="43"/>
      <c r="E55" s="19">
        <v>1477.8196314695392</v>
      </c>
      <c r="F55" s="18">
        <v>6.8477243215727707E-2</v>
      </c>
      <c r="H55" s="60" t="s">
        <v>16</v>
      </c>
      <c r="I55" s="61"/>
      <c r="J55" s="62"/>
      <c r="K55" s="22">
        <v>4870.0859661465174</v>
      </c>
      <c r="L55" s="22">
        <v>4710.8909999999996</v>
      </c>
      <c r="M55" s="63">
        <v>3.3792963188177705E-2</v>
      </c>
      <c r="N55" s="88">
        <f t="shared" si="6"/>
        <v>0.77543518119657151</v>
      </c>
      <c r="O55" s="74"/>
      <c r="R55" s="1"/>
      <c r="S55" s="1"/>
    </row>
    <row r="56" spans="2:19" x14ac:dyDescent="0.25">
      <c r="B56" s="41" t="s">
        <v>12</v>
      </c>
      <c r="C56" s="42"/>
      <c r="D56" s="43"/>
      <c r="E56" s="19">
        <v>891.28681688050506</v>
      </c>
      <c r="F56" s="18">
        <v>4.129926469700989E-2</v>
      </c>
      <c r="H56" s="60" t="s">
        <v>12</v>
      </c>
      <c r="I56" s="61"/>
      <c r="J56" s="62"/>
      <c r="K56" s="22">
        <v>891.28681688050506</v>
      </c>
      <c r="L56" s="22">
        <v>865.07899999999995</v>
      </c>
      <c r="M56" s="63">
        <v>3.0295287344283217E-2</v>
      </c>
      <c r="N56" s="88">
        <f t="shared" si="6"/>
        <v>0.1276577000104199</v>
      </c>
      <c r="O56" s="74"/>
      <c r="R56" s="1"/>
      <c r="S56" s="1"/>
    </row>
    <row r="57" spans="2:19" x14ac:dyDescent="0.25">
      <c r="B57" s="41" t="s">
        <v>14</v>
      </c>
      <c r="C57" s="42"/>
      <c r="D57" s="43"/>
      <c r="E57" s="19">
        <v>745.20476960745805</v>
      </c>
      <c r="F57" s="18">
        <v>3.4530308819342583E-2</v>
      </c>
      <c r="H57" s="60" t="s">
        <v>13</v>
      </c>
      <c r="I57" s="61"/>
      <c r="J57" s="62"/>
      <c r="K57" s="22">
        <v>663.047355076043</v>
      </c>
      <c r="L57" s="22">
        <v>646.60900000000004</v>
      </c>
      <c r="M57" s="63">
        <v>2.5422403764938206E-2</v>
      </c>
      <c r="N57" s="88">
        <f t="shared" si="6"/>
        <v>8.0070866281243699E-2</v>
      </c>
      <c r="R57" s="1"/>
      <c r="S57" s="1"/>
    </row>
    <row r="58" spans="2:19" x14ac:dyDescent="0.25">
      <c r="B58" s="41" t="s">
        <v>13</v>
      </c>
      <c r="C58" s="42"/>
      <c r="D58" s="43"/>
      <c r="E58" s="19">
        <v>663.047355076043</v>
      </c>
      <c r="F58" s="18">
        <v>3.0723407667780075E-2</v>
      </c>
      <c r="H58" s="60" t="s">
        <v>11</v>
      </c>
      <c r="I58" s="61"/>
      <c r="J58" s="62"/>
      <c r="K58" s="22">
        <v>3225.3453289736913</v>
      </c>
      <c r="L58" s="22">
        <v>3192.0039999999999</v>
      </c>
      <c r="M58" s="63">
        <v>1.0445265411224813E-2</v>
      </c>
      <c r="N58" s="88">
        <f t="shared" si="6"/>
        <v>0.16240488063079581</v>
      </c>
      <c r="O58" s="74"/>
      <c r="R58" s="1"/>
      <c r="S58" s="1"/>
    </row>
    <row r="59" spans="2:19" x14ac:dyDescent="0.25">
      <c r="B59" s="41" t="s">
        <v>9</v>
      </c>
      <c r="C59" s="42"/>
      <c r="D59" s="43"/>
      <c r="E59" s="19">
        <v>222.58346898236013</v>
      </c>
      <c r="F59" s="18">
        <v>1.0313777146233305E-2</v>
      </c>
      <c r="H59" s="60" t="s">
        <v>6</v>
      </c>
      <c r="I59" s="61"/>
      <c r="J59" s="62"/>
      <c r="K59" s="22">
        <v>86.64488769378562</v>
      </c>
      <c r="L59" s="22">
        <v>85.926000000000002</v>
      </c>
      <c r="M59" s="63">
        <v>8.3663581894375394E-3</v>
      </c>
      <c r="N59" s="88">
        <f t="shared" si="6"/>
        <v>3.5016861561914673E-3</v>
      </c>
      <c r="O59" s="74"/>
      <c r="R59" s="1"/>
      <c r="S59" s="1"/>
    </row>
    <row r="60" spans="2:19" x14ac:dyDescent="0.25">
      <c r="B60" s="41" t="s">
        <v>6</v>
      </c>
      <c r="C60" s="42"/>
      <c r="D60" s="43"/>
      <c r="E60" s="19">
        <v>86.64488769378562</v>
      </c>
      <c r="F60" s="18">
        <v>4.0148357226157646E-3</v>
      </c>
      <c r="H60" s="60" t="s">
        <v>8</v>
      </c>
      <c r="I60" s="61"/>
      <c r="J60" s="62"/>
      <c r="K60" s="22">
        <v>1889.0406311256843</v>
      </c>
      <c r="L60" s="22">
        <v>1907.867</v>
      </c>
      <c r="M60" s="63">
        <v>-9.86775748745361E-3</v>
      </c>
      <c r="N60" s="88">
        <f t="shared" si="6"/>
        <v>-9.1702829007120581E-2</v>
      </c>
      <c r="R60" s="1"/>
      <c r="S60" s="1"/>
    </row>
    <row r="61" spans="2:19" x14ac:dyDescent="0.25">
      <c r="B61" s="106" t="s">
        <v>17</v>
      </c>
      <c r="C61" s="107"/>
      <c r="D61" s="108"/>
      <c r="E61" s="40">
        <f>SUM(E49:E60)</f>
        <v>21581.178827743995</v>
      </c>
      <c r="F61" s="24">
        <v>1</v>
      </c>
      <c r="H61" s="64" t="s">
        <v>17</v>
      </c>
      <c r="I61" s="65"/>
      <c r="J61" s="66"/>
      <c r="K61" s="67">
        <f>SUM(K49:K60)</f>
        <v>21581.178827743999</v>
      </c>
      <c r="L61" s="67">
        <f>SUM(L49:L60)</f>
        <v>20529.757999999998</v>
      </c>
      <c r="M61" s="68">
        <f t="shared" ref="M61" si="7">+K61/L61-1</f>
        <v>5.1214477430469474E-2</v>
      </c>
      <c r="N61" s="88">
        <f>SUM(N49:N60)</f>
        <v>5.1214477430469341</v>
      </c>
    </row>
    <row r="62" spans="2:19" x14ac:dyDescent="0.25">
      <c r="B62" s="37" t="s">
        <v>29</v>
      </c>
      <c r="C62" s="16"/>
      <c r="D62" s="16"/>
      <c r="E62" s="16"/>
      <c r="H62" s="37" t="s">
        <v>29</v>
      </c>
      <c r="I62" s="16"/>
      <c r="J62" s="16"/>
      <c r="K62" s="16"/>
      <c r="N62" s="5"/>
      <c r="O62" s="5"/>
      <c r="P62" s="5"/>
    </row>
    <row r="63" spans="2:19" x14ac:dyDescent="0.25">
      <c r="B63" s="36" t="s">
        <v>30</v>
      </c>
      <c r="H63" s="36" t="s">
        <v>30</v>
      </c>
      <c r="N63" s="5"/>
      <c r="O63" s="5"/>
      <c r="P63" s="5"/>
    </row>
    <row r="64" spans="2:19" x14ac:dyDescent="0.25">
      <c r="B64" s="5"/>
      <c r="C64" s="5"/>
      <c r="D64" s="5"/>
      <c r="E64" s="5"/>
      <c r="F64" s="5"/>
      <c r="O64" s="5"/>
      <c r="P64" s="5"/>
    </row>
    <row r="65" spans="2:16" x14ac:dyDescent="0.25">
      <c r="B65" s="5"/>
      <c r="C65" s="5"/>
      <c r="D65" s="5"/>
      <c r="E65" s="5"/>
      <c r="F65" s="5"/>
      <c r="G65" s="5"/>
      <c r="I65" s="45"/>
      <c r="J65" s="45"/>
      <c r="K65" s="45"/>
      <c r="L65" s="5"/>
      <c r="O65" s="5"/>
      <c r="P65" s="5"/>
    </row>
    <row r="66" spans="2:16" x14ac:dyDescent="0.25">
      <c r="B66" s="5"/>
      <c r="C66" s="45"/>
      <c r="D66" s="45"/>
      <c r="E66" s="5"/>
      <c r="F66" s="5"/>
      <c r="G66" s="5"/>
      <c r="I66" s="45"/>
      <c r="J66" s="45"/>
      <c r="K66" s="45"/>
      <c r="L66" s="5"/>
      <c r="O66" s="5"/>
      <c r="P66" s="5"/>
    </row>
    <row r="67" spans="2:16" x14ac:dyDescent="0.25">
      <c r="B67" s="5"/>
      <c r="C67" s="70" t="s">
        <v>3</v>
      </c>
      <c r="D67" s="71">
        <v>3744.2792931696526</v>
      </c>
      <c r="E67" s="5"/>
      <c r="F67" s="5"/>
      <c r="G67" s="5"/>
      <c r="H67" s="38"/>
      <c r="I67" s="45"/>
      <c r="J67" s="70" t="s">
        <v>68</v>
      </c>
      <c r="K67" s="72">
        <v>0.20660177977456828</v>
      </c>
      <c r="L67" s="5"/>
      <c r="N67" s="5"/>
      <c r="O67" s="5"/>
      <c r="P67" s="5"/>
    </row>
    <row r="68" spans="2:16" x14ac:dyDescent="0.25">
      <c r="B68" s="5"/>
      <c r="C68" s="45" t="s">
        <v>11</v>
      </c>
      <c r="D68" s="71">
        <v>3225.3453289736913</v>
      </c>
      <c r="E68" s="5"/>
      <c r="F68" s="5"/>
      <c r="G68" s="5"/>
      <c r="H68" s="38"/>
      <c r="I68" s="45"/>
      <c r="J68" s="45" t="s">
        <v>10</v>
      </c>
      <c r="K68" s="72">
        <v>0.10618305407375739</v>
      </c>
      <c r="L68" s="5"/>
      <c r="N68" s="69"/>
      <c r="O68" s="5"/>
      <c r="P68" s="5"/>
    </row>
    <row r="69" spans="2:16" x14ac:dyDescent="0.25">
      <c r="B69" s="5"/>
      <c r="C69" s="70" t="s">
        <v>38</v>
      </c>
      <c r="D69" s="71">
        <v>1922.9407441964731</v>
      </c>
      <c r="E69" s="5"/>
      <c r="F69" s="5"/>
      <c r="G69" s="5"/>
      <c r="H69" s="38"/>
      <c r="I69" s="45"/>
      <c r="J69" s="45" t="s">
        <v>69</v>
      </c>
      <c r="K69" s="72">
        <v>8.3052181020169646E-2</v>
      </c>
      <c r="L69" s="5"/>
      <c r="N69" s="5"/>
    </row>
    <row r="70" spans="2:16" x14ac:dyDescent="0.25">
      <c r="B70" s="5"/>
      <c r="C70" s="45" t="s">
        <v>8</v>
      </c>
      <c r="D70" s="71">
        <v>1889.0406311256843</v>
      </c>
      <c r="E70" s="5"/>
      <c r="F70" s="5"/>
      <c r="G70" s="5"/>
      <c r="H70" s="38"/>
      <c r="I70" s="45"/>
      <c r="J70" s="45" t="s">
        <v>70</v>
      </c>
      <c r="K70" s="72">
        <v>8.0971954103167487E-2</v>
      </c>
      <c r="L70" s="5"/>
      <c r="N70" s="5"/>
    </row>
    <row r="71" spans="2:16" x14ac:dyDescent="0.25">
      <c r="B71" s="5"/>
      <c r="C71" s="45" t="s">
        <v>15</v>
      </c>
      <c r="D71" s="71">
        <v>1842.8999344222882</v>
      </c>
      <c r="E71" s="5"/>
      <c r="F71" s="5"/>
      <c r="G71" s="5"/>
      <c r="H71" s="38"/>
      <c r="I71" s="45"/>
      <c r="J71" s="73" t="s">
        <v>3</v>
      </c>
      <c r="K71" s="72">
        <v>5.9616617525230398E-2</v>
      </c>
      <c r="L71" s="5"/>
      <c r="N71" s="5"/>
    </row>
    <row r="72" spans="2:16" x14ac:dyDescent="0.25">
      <c r="B72" s="5"/>
      <c r="C72" s="45" t="s">
        <v>10</v>
      </c>
      <c r="D72" s="71">
        <v>1477.8196314695392</v>
      </c>
      <c r="E72" s="5"/>
      <c r="F72" s="5"/>
      <c r="G72" s="5"/>
      <c r="H72" s="38"/>
      <c r="I72" s="45"/>
      <c r="J72" s="73" t="s">
        <v>15</v>
      </c>
      <c r="K72" s="72">
        <v>4.5190012830099491E-2</v>
      </c>
      <c r="L72" s="5"/>
      <c r="N72" s="15"/>
    </row>
    <row r="73" spans="2:16" x14ac:dyDescent="0.25">
      <c r="B73" s="5"/>
      <c r="C73" s="70" t="s">
        <v>52</v>
      </c>
      <c r="D73" s="71">
        <v>891.28681688050506</v>
      </c>
      <c r="E73" s="5"/>
      <c r="F73" s="5"/>
      <c r="G73" s="5"/>
      <c r="H73" s="38"/>
      <c r="I73" s="45"/>
      <c r="J73" s="73" t="s">
        <v>16</v>
      </c>
      <c r="K73" s="72">
        <v>3.3792963188177705E-2</v>
      </c>
      <c r="L73" s="5"/>
      <c r="N73" s="15"/>
    </row>
    <row r="74" spans="2:16" x14ac:dyDescent="0.25">
      <c r="B74" s="5"/>
      <c r="C74" s="70" t="s">
        <v>50</v>
      </c>
      <c r="D74" s="71">
        <v>745.20476960745805</v>
      </c>
      <c r="E74" s="5"/>
      <c r="F74" s="5"/>
      <c r="G74" s="5"/>
      <c r="H74" s="38"/>
      <c r="I74" s="45"/>
      <c r="J74" s="45" t="s">
        <v>71</v>
      </c>
      <c r="K74" s="72">
        <v>3.0295287344283217E-2</v>
      </c>
      <c r="L74" s="5"/>
      <c r="N74" s="5"/>
    </row>
    <row r="75" spans="2:16" x14ac:dyDescent="0.25">
      <c r="B75" s="5"/>
      <c r="C75" s="45" t="s">
        <v>51</v>
      </c>
      <c r="D75" s="71">
        <f>+SUM(E49,E58:E60)</f>
        <v>5842.3616778987061</v>
      </c>
      <c r="E75" s="5"/>
      <c r="F75" s="5"/>
      <c r="G75" s="5"/>
      <c r="H75" s="38"/>
      <c r="I75" s="45"/>
      <c r="J75" s="45" t="s">
        <v>13</v>
      </c>
      <c r="K75" s="72">
        <v>2.5422403764938206E-2</v>
      </c>
      <c r="L75" s="5"/>
      <c r="N75" s="5"/>
    </row>
    <row r="76" spans="2:16" x14ac:dyDescent="0.25">
      <c r="B76" s="5"/>
      <c r="C76" s="45"/>
      <c r="D76" s="45"/>
      <c r="E76" s="5"/>
      <c r="F76" s="5"/>
      <c r="G76" s="5"/>
      <c r="H76" s="38"/>
      <c r="I76" s="45"/>
      <c r="J76" s="45" t="s">
        <v>11</v>
      </c>
      <c r="K76" s="72">
        <v>1.0445265411224813E-2</v>
      </c>
      <c r="L76" s="5"/>
      <c r="N76" s="5"/>
    </row>
    <row r="77" spans="2:16" x14ac:dyDescent="0.25">
      <c r="B77" s="5"/>
      <c r="C77" s="5"/>
      <c r="D77" s="5"/>
      <c r="E77" s="5"/>
      <c r="F77" s="5"/>
      <c r="G77" s="5"/>
      <c r="H77" s="38"/>
      <c r="I77" s="45"/>
      <c r="J77" s="73" t="s">
        <v>6</v>
      </c>
      <c r="K77" s="72">
        <v>8.3663581894375394E-3</v>
      </c>
      <c r="L77" s="5"/>
      <c r="N77" s="15"/>
    </row>
    <row r="78" spans="2:16" x14ac:dyDescent="0.25">
      <c r="B78" s="5"/>
      <c r="C78" s="69"/>
      <c r="D78" s="91"/>
      <c r="E78" s="5"/>
      <c r="F78" s="5"/>
      <c r="G78" s="5"/>
      <c r="H78" s="38"/>
      <c r="I78" s="45"/>
      <c r="J78" s="45" t="s">
        <v>8</v>
      </c>
      <c r="K78" s="72">
        <v>-9.86775748745361E-3</v>
      </c>
      <c r="L78" s="5"/>
      <c r="N78" s="15"/>
    </row>
    <row r="79" spans="2:16" x14ac:dyDescent="0.25">
      <c r="B79" s="5"/>
      <c r="C79" s="69"/>
      <c r="D79" s="91"/>
      <c r="E79" s="5"/>
      <c r="F79" s="5"/>
      <c r="G79" s="5"/>
      <c r="I79" s="5"/>
      <c r="J79" s="5"/>
      <c r="K79" s="5"/>
      <c r="L79" s="5"/>
    </row>
    <row r="80" spans="2:16" x14ac:dyDescent="0.25">
      <c r="B80" s="5"/>
      <c r="C80" s="69"/>
      <c r="D80" s="91"/>
      <c r="E80" s="5"/>
      <c r="F80" s="5"/>
      <c r="G80" s="5"/>
      <c r="I80" s="5"/>
      <c r="J80" s="5"/>
      <c r="K80" s="5"/>
      <c r="L80" s="5"/>
    </row>
    <row r="81" spans="2:15" x14ac:dyDescent="0.25">
      <c r="B81" s="5"/>
      <c r="C81" s="69"/>
      <c r="D81" s="91"/>
      <c r="E81" s="5"/>
      <c r="F81" s="5"/>
      <c r="G81" s="5"/>
    </row>
    <row r="82" spans="2:15" x14ac:dyDescent="0.25">
      <c r="B82" s="5"/>
      <c r="C82" s="5"/>
      <c r="D82" s="5"/>
      <c r="E82" s="5"/>
      <c r="F82" s="5"/>
    </row>
    <row r="83" spans="2:15" x14ac:dyDescent="0.25">
      <c r="B83" s="5"/>
      <c r="C83" s="5"/>
      <c r="D83" s="5"/>
      <c r="E83" s="5"/>
      <c r="F83" s="5"/>
    </row>
    <row r="84" spans="2:15" x14ac:dyDescent="0.25">
      <c r="B84" s="4" t="s">
        <v>44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6" spans="2:15" x14ac:dyDescent="0.25">
      <c r="E86" s="97" t="s">
        <v>72</v>
      </c>
      <c r="F86" s="97"/>
      <c r="G86" s="97"/>
      <c r="J86" s="97" t="s">
        <v>72</v>
      </c>
      <c r="K86" s="97"/>
      <c r="L86" s="97"/>
      <c r="M86" s="97"/>
    </row>
    <row r="87" spans="2:15" x14ac:dyDescent="0.25">
      <c r="E87" s="98" t="s">
        <v>40</v>
      </c>
      <c r="F87" s="98"/>
      <c r="G87" s="98"/>
      <c r="J87" s="98" t="s">
        <v>39</v>
      </c>
      <c r="K87" s="98"/>
      <c r="L87" s="98"/>
      <c r="M87" s="98"/>
    </row>
    <row r="88" spans="2:15" x14ac:dyDescent="0.25">
      <c r="E88" s="39" t="s">
        <v>2</v>
      </c>
      <c r="F88" s="39" t="s">
        <v>34</v>
      </c>
      <c r="G88" s="39" t="s">
        <v>1</v>
      </c>
      <c r="J88" s="39" t="s">
        <v>2</v>
      </c>
      <c r="K88" s="39" t="s">
        <v>35</v>
      </c>
      <c r="L88" s="39" t="s">
        <v>36</v>
      </c>
      <c r="M88" s="39" t="s">
        <v>37</v>
      </c>
    </row>
    <row r="89" spans="2:15" x14ac:dyDescent="0.25">
      <c r="E89" s="41" t="s">
        <v>55</v>
      </c>
      <c r="F89" s="22">
        <f>+Loreto!O19/1000</f>
        <v>8361.4874396254381</v>
      </c>
      <c r="G89" s="63">
        <f>+F89/F$93</f>
        <v>0.3874434990954343</v>
      </c>
      <c r="J89" s="41" t="s">
        <v>55</v>
      </c>
      <c r="K89" s="22">
        <f>+F89</f>
        <v>8361.4874396254381</v>
      </c>
      <c r="L89" s="22">
        <f>+Loreto!O18/1000</f>
        <v>7932.3389999999999</v>
      </c>
      <c r="M89" s="63">
        <f t="shared" ref="M89:M92" si="8">+K89/L89-1</f>
        <v>5.4101121954752251E-2</v>
      </c>
    </row>
    <row r="90" spans="2:15" x14ac:dyDescent="0.25">
      <c r="E90" s="41" t="s">
        <v>56</v>
      </c>
      <c r="F90" s="22">
        <f>+'San Martín'!O19/1000</f>
        <v>5932.1702107774736</v>
      </c>
      <c r="G90" s="63">
        <f>+F90/F$93</f>
        <v>0.27487702400905395</v>
      </c>
      <c r="J90" s="41" t="s">
        <v>56</v>
      </c>
      <c r="K90" s="22">
        <f t="shared" ref="K90:K92" si="9">+F90</f>
        <v>5932.1702107774736</v>
      </c>
      <c r="L90" s="22">
        <f>+'San Martín'!O18/1000</f>
        <v>5609.6409999999996</v>
      </c>
      <c r="M90" s="63">
        <f t="shared" si="8"/>
        <v>5.7495517231401116E-2</v>
      </c>
    </row>
    <row r="91" spans="2:15" x14ac:dyDescent="0.25">
      <c r="E91" s="41" t="s">
        <v>57</v>
      </c>
      <c r="F91" s="22">
        <f>+Ucayali!O19/1000</f>
        <v>4306.568056321822</v>
      </c>
      <c r="G91" s="63">
        <f>+F91/F$93</f>
        <v>0.19955203053067011</v>
      </c>
      <c r="J91" s="41" t="s">
        <v>57</v>
      </c>
      <c r="K91" s="22">
        <f t="shared" si="9"/>
        <v>4306.568056321822</v>
      </c>
      <c r="L91" s="22">
        <f>+Ucayali!O18/1000</f>
        <v>4186.8850000000002</v>
      </c>
      <c r="M91" s="63">
        <f t="shared" si="8"/>
        <v>2.8585226563858868E-2</v>
      </c>
    </row>
    <row r="92" spans="2:15" x14ac:dyDescent="0.25">
      <c r="E92" s="41" t="s">
        <v>54</v>
      </c>
      <c r="F92" s="22">
        <f>+Amazonas!O19/1000</f>
        <v>2980.9531210192645</v>
      </c>
      <c r="G92" s="63">
        <f>+F92/F$93</f>
        <v>0.13812744636484162</v>
      </c>
      <c r="J92" s="41" t="s">
        <v>54</v>
      </c>
      <c r="K92" s="22">
        <f t="shared" si="9"/>
        <v>2980.9531210192645</v>
      </c>
      <c r="L92" s="22">
        <f>+Amazonas!O18/1000</f>
        <v>2800.893</v>
      </c>
      <c r="M92" s="63">
        <f t="shared" si="8"/>
        <v>6.4286683218268026E-2</v>
      </c>
    </row>
    <row r="93" spans="2:15" x14ac:dyDescent="0.25">
      <c r="E93" s="44" t="s">
        <v>63</v>
      </c>
      <c r="F93" s="40">
        <f>SUM(F89:F92)</f>
        <v>21581.178827743999</v>
      </c>
      <c r="G93" s="24">
        <f>+F93/F$93</f>
        <v>1</v>
      </c>
      <c r="J93" s="44" t="s">
        <v>73</v>
      </c>
      <c r="K93" s="40">
        <f>SUM(K89:K92)</f>
        <v>21581.178827743999</v>
      </c>
      <c r="L93" s="40">
        <f>SUM(L89:L92)</f>
        <v>20529.757999999998</v>
      </c>
      <c r="M93" s="24">
        <f t="shared" ref="M93" si="10">+K93/L93-1</f>
        <v>5.1214477430469474E-2</v>
      </c>
    </row>
    <row r="94" spans="2:15" x14ac:dyDescent="0.25">
      <c r="E94" s="37" t="s">
        <v>29</v>
      </c>
      <c r="J94" s="37" t="s">
        <v>29</v>
      </c>
    </row>
    <row r="95" spans="2:15" x14ac:dyDescent="0.25">
      <c r="E95" s="36" t="s">
        <v>30</v>
      </c>
      <c r="J95" s="36" t="s">
        <v>30</v>
      </c>
    </row>
    <row r="97" spans="3:13" x14ac:dyDescent="0.25">
      <c r="C97" s="45"/>
      <c r="D97" s="45"/>
      <c r="E97" s="45"/>
      <c r="F97" s="45"/>
      <c r="G97" s="45"/>
      <c r="H97" s="45"/>
      <c r="I97" s="45"/>
      <c r="J97" s="5"/>
      <c r="K97" s="5"/>
      <c r="L97" s="5"/>
      <c r="M97" s="5"/>
    </row>
    <row r="98" spans="3:13" x14ac:dyDescent="0.25">
      <c r="C98" s="45"/>
      <c r="D98" s="45"/>
      <c r="E98" s="45"/>
      <c r="F98" s="45"/>
      <c r="G98" s="45"/>
      <c r="H98" s="45"/>
      <c r="I98" s="46"/>
      <c r="J98" s="5"/>
      <c r="K98" s="5"/>
      <c r="L98" s="5"/>
      <c r="M98" s="5"/>
    </row>
    <row r="99" spans="3:13" x14ac:dyDescent="0.25">
      <c r="C99" s="45"/>
      <c r="D99" s="45"/>
      <c r="E99" s="45"/>
      <c r="F99" s="45"/>
      <c r="G99" s="45"/>
      <c r="H99" s="45"/>
      <c r="I99" s="46"/>
      <c r="J99" s="5"/>
      <c r="K99" s="45"/>
      <c r="L99" s="45"/>
      <c r="M99" s="5"/>
    </row>
    <row r="100" spans="3:13" x14ac:dyDescent="0.25">
      <c r="C100" s="5"/>
      <c r="D100" s="5"/>
      <c r="E100" s="5"/>
      <c r="F100" s="5"/>
      <c r="G100" s="5"/>
      <c r="H100" s="45"/>
      <c r="I100" s="46"/>
      <c r="J100" s="5"/>
      <c r="K100" s="45" t="s">
        <v>54</v>
      </c>
      <c r="L100" s="47">
        <v>6.4286683218268026E-2</v>
      </c>
      <c r="M100" s="5"/>
    </row>
    <row r="101" spans="3:13" x14ac:dyDescent="0.25">
      <c r="C101" s="45"/>
      <c r="D101" s="5"/>
      <c r="E101" s="5"/>
      <c r="F101" s="5"/>
      <c r="G101" s="5"/>
      <c r="H101" s="45"/>
      <c r="I101" s="46"/>
      <c r="J101" s="5"/>
      <c r="K101" s="45" t="s">
        <v>56</v>
      </c>
      <c r="L101" s="47">
        <v>5.7495517231401116E-2</v>
      </c>
      <c r="M101" s="5"/>
    </row>
    <row r="102" spans="3:13" x14ac:dyDescent="0.25">
      <c r="C102" s="45"/>
      <c r="D102" s="45"/>
      <c r="E102" s="45"/>
      <c r="F102" s="5"/>
      <c r="G102" s="5"/>
      <c r="H102" s="45"/>
      <c r="I102" s="46"/>
      <c r="J102" s="5"/>
      <c r="K102" s="45" t="s">
        <v>55</v>
      </c>
      <c r="L102" s="47">
        <v>5.4101121954752251E-2</v>
      </c>
      <c r="M102" s="5"/>
    </row>
    <row r="103" spans="3:13" x14ac:dyDescent="0.25">
      <c r="C103" s="45"/>
      <c r="D103" s="45" t="s">
        <v>55</v>
      </c>
      <c r="E103" s="47">
        <v>0.3874434990954343</v>
      </c>
      <c r="F103" s="5"/>
      <c r="G103" s="5"/>
      <c r="H103" s="45"/>
      <c r="I103" s="46"/>
      <c r="J103" s="5"/>
      <c r="K103" s="45" t="s">
        <v>57</v>
      </c>
      <c r="L103" s="47">
        <v>2.8585226563858868E-2</v>
      </c>
      <c r="M103" s="5"/>
    </row>
    <row r="104" spans="3:13" x14ac:dyDescent="0.25">
      <c r="C104" s="45"/>
      <c r="D104" s="45" t="s">
        <v>56</v>
      </c>
      <c r="E104" s="47">
        <v>0.27487702400905395</v>
      </c>
      <c r="F104" s="5"/>
      <c r="G104" s="5"/>
      <c r="H104" s="45"/>
      <c r="I104" s="46"/>
      <c r="J104" s="5"/>
      <c r="K104" s="45"/>
      <c r="L104" s="47"/>
      <c r="M104" s="5"/>
    </row>
    <row r="105" spans="3:13" x14ac:dyDescent="0.25">
      <c r="C105" s="45"/>
      <c r="D105" s="45" t="s">
        <v>57</v>
      </c>
      <c r="E105" s="47">
        <v>0.19955203053067011</v>
      </c>
      <c r="F105" s="5"/>
      <c r="G105" s="5"/>
      <c r="H105" s="45"/>
      <c r="I105" s="46"/>
      <c r="J105" s="5"/>
      <c r="K105" s="5"/>
      <c r="L105" s="52"/>
      <c r="M105" s="5"/>
    </row>
    <row r="106" spans="3:13" x14ac:dyDescent="0.25">
      <c r="C106" s="45"/>
      <c r="D106" s="45" t="s">
        <v>54</v>
      </c>
      <c r="E106" s="47">
        <v>0.13812744636484162</v>
      </c>
      <c r="F106" s="5"/>
      <c r="G106" s="5"/>
      <c r="H106" s="45"/>
      <c r="I106" s="46"/>
      <c r="J106" s="5"/>
      <c r="K106" s="5"/>
      <c r="L106" s="52"/>
      <c r="M106" s="5"/>
    </row>
    <row r="107" spans="3:13" x14ac:dyDescent="0.25">
      <c r="C107" s="45"/>
      <c r="D107" s="45"/>
      <c r="E107" s="47"/>
      <c r="F107" s="5"/>
      <c r="G107" s="5"/>
      <c r="H107" s="45"/>
      <c r="I107" s="46"/>
      <c r="J107" s="5"/>
      <c r="K107" s="5"/>
      <c r="L107" s="52"/>
      <c r="M107" s="5"/>
    </row>
    <row r="108" spans="3:13" x14ac:dyDescent="0.25">
      <c r="C108" s="45"/>
      <c r="D108" s="45"/>
      <c r="E108" s="47"/>
      <c r="F108" s="5"/>
      <c r="G108" s="5"/>
      <c r="H108" s="45"/>
      <c r="I108" s="46"/>
      <c r="J108" s="5"/>
      <c r="K108" s="5"/>
      <c r="L108" s="5"/>
      <c r="M108" s="5"/>
    </row>
    <row r="109" spans="3:13" x14ac:dyDescent="0.25">
      <c r="C109" s="5"/>
      <c r="D109" s="5"/>
      <c r="E109" s="52"/>
      <c r="F109" s="5"/>
      <c r="G109" s="5"/>
      <c r="H109" s="45"/>
      <c r="I109" s="46"/>
      <c r="J109" s="5"/>
      <c r="K109" s="5"/>
      <c r="L109" s="5"/>
      <c r="M109" s="5"/>
    </row>
    <row r="110" spans="3:13" x14ac:dyDescent="0.25">
      <c r="C110" s="5"/>
      <c r="D110" s="5"/>
      <c r="E110" s="52"/>
      <c r="F110" s="5"/>
      <c r="G110" s="5"/>
      <c r="H110" s="45"/>
      <c r="I110" s="45"/>
      <c r="J110" s="5"/>
      <c r="K110" s="5"/>
      <c r="L110" s="5"/>
      <c r="M110" s="5"/>
    </row>
    <row r="111" spans="3:13" x14ac:dyDescent="0.25">
      <c r="C111" s="5"/>
      <c r="D111" s="5"/>
      <c r="E111" s="5"/>
      <c r="F111" s="5"/>
      <c r="G111" s="5"/>
      <c r="H111" s="45"/>
      <c r="I111" s="45"/>
      <c r="J111" s="45"/>
      <c r="K111" s="45"/>
      <c r="L111" s="45"/>
      <c r="M111" s="45"/>
    </row>
    <row r="112" spans="3:13" x14ac:dyDescent="0.25">
      <c r="C112" s="5"/>
      <c r="D112" s="5"/>
      <c r="E112" s="5"/>
      <c r="F112" s="5"/>
      <c r="G112" s="5"/>
      <c r="H112" s="45"/>
      <c r="I112" s="45"/>
      <c r="J112" s="45"/>
      <c r="K112" s="45"/>
      <c r="L112" s="45"/>
      <c r="M112" s="45"/>
    </row>
    <row r="113" spans="3:9" x14ac:dyDescent="0.25">
      <c r="C113" s="5"/>
      <c r="D113" s="5"/>
      <c r="E113" s="5"/>
      <c r="F113" s="5"/>
      <c r="G113" s="5"/>
      <c r="H113" s="45"/>
      <c r="I113" s="45"/>
    </row>
    <row r="114" spans="3:9" x14ac:dyDescent="0.25">
      <c r="C114" s="45"/>
      <c r="D114" s="45"/>
      <c r="E114" s="45"/>
      <c r="F114" s="45"/>
      <c r="G114" s="45"/>
      <c r="H114" s="45"/>
      <c r="I114" s="45"/>
    </row>
    <row r="115" spans="3:9" x14ac:dyDescent="0.25">
      <c r="C115" s="45"/>
      <c r="D115" s="45"/>
      <c r="E115" s="45"/>
      <c r="F115" s="45"/>
      <c r="G115" s="45"/>
      <c r="H115" s="45"/>
      <c r="I115" s="45"/>
    </row>
  </sheetData>
  <sortState ref="K100:L103">
    <sortCondition descending="1" ref="L100:L103"/>
  </sortState>
  <mergeCells count="15">
    <mergeCell ref="E86:G86"/>
    <mergeCell ref="E87:G87"/>
    <mergeCell ref="B1:O2"/>
    <mergeCell ref="B6:O6"/>
    <mergeCell ref="B7:O7"/>
    <mergeCell ref="B23:O23"/>
    <mergeCell ref="B28:E28"/>
    <mergeCell ref="B29:E29"/>
    <mergeCell ref="J86:M86"/>
    <mergeCell ref="J87:M87"/>
    <mergeCell ref="H47:M47"/>
    <mergeCell ref="H48:J48"/>
    <mergeCell ref="B61:D61"/>
    <mergeCell ref="B48:D48"/>
    <mergeCell ref="B47:F47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63"/>
  <sheetViews>
    <sheetView zoomScaleNormal="100" zoomScalePageLayoutView="40" workbookViewId="0">
      <selection activeCell="D4" sqref="D4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6" x14ac:dyDescent="0.25">
      <c r="B1" s="112" t="s">
        <v>78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2:16" x14ac:dyDescent="0.25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6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6" x14ac:dyDescent="0.25">
      <c r="B4" s="29"/>
      <c r="C4" s="30"/>
      <c r="D4" s="30"/>
      <c r="E4" s="30"/>
      <c r="F4" s="30"/>
      <c r="G4" s="29"/>
      <c r="H4" s="31"/>
      <c r="I4" s="31"/>
      <c r="J4" s="31"/>
      <c r="K4" s="31"/>
      <c r="L4" s="29"/>
      <c r="M4" s="32"/>
      <c r="N4" s="32"/>
      <c r="O4" s="3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 x14ac:dyDescent="0.25">
      <c r="B6" s="99" t="s">
        <v>59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2:16" x14ac:dyDescent="0.25">
      <c r="B7" s="100" t="s">
        <v>22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2:16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6" x14ac:dyDescent="0.25">
      <c r="B9" s="17">
        <v>2007</v>
      </c>
      <c r="C9" s="22">
        <v>676232</v>
      </c>
      <c r="D9" s="22">
        <v>246</v>
      </c>
      <c r="E9" s="22">
        <v>50624</v>
      </c>
      <c r="F9" s="22">
        <v>116522</v>
      </c>
      <c r="G9" s="22">
        <v>17865</v>
      </c>
      <c r="H9" s="22">
        <v>130808</v>
      </c>
      <c r="I9" s="22">
        <v>198118</v>
      </c>
      <c r="J9" s="22">
        <v>76980</v>
      </c>
      <c r="K9" s="22">
        <v>24226</v>
      </c>
      <c r="L9" s="22">
        <v>16613</v>
      </c>
      <c r="M9" s="22">
        <v>133963</v>
      </c>
      <c r="N9" s="22">
        <v>336578</v>
      </c>
      <c r="O9" s="22">
        <v>1778775</v>
      </c>
    </row>
    <row r="10" spans="2:16" x14ac:dyDescent="0.25">
      <c r="B10" s="17">
        <v>2008</v>
      </c>
      <c r="C10" s="22">
        <v>729685</v>
      </c>
      <c r="D10" s="22">
        <v>262</v>
      </c>
      <c r="E10" s="22">
        <v>54746</v>
      </c>
      <c r="F10" s="22">
        <v>133807</v>
      </c>
      <c r="G10" s="22">
        <v>17949</v>
      </c>
      <c r="H10" s="22">
        <v>141399</v>
      </c>
      <c r="I10" s="22">
        <v>219524</v>
      </c>
      <c r="J10" s="22">
        <v>85256</v>
      </c>
      <c r="K10" s="22">
        <v>26545</v>
      </c>
      <c r="L10" s="22">
        <v>20353</v>
      </c>
      <c r="M10" s="22">
        <v>148469</v>
      </c>
      <c r="N10" s="22">
        <v>352952</v>
      </c>
      <c r="O10" s="22">
        <v>1930947</v>
      </c>
      <c r="P10" s="34"/>
    </row>
    <row r="11" spans="2:16" x14ac:dyDescent="0.25">
      <c r="B11" s="17">
        <v>2009</v>
      </c>
      <c r="C11" s="22">
        <v>746233</v>
      </c>
      <c r="D11" s="22">
        <v>336</v>
      </c>
      <c r="E11" s="22">
        <v>58778</v>
      </c>
      <c r="F11" s="22">
        <v>119962</v>
      </c>
      <c r="G11" s="22">
        <v>18982</v>
      </c>
      <c r="H11" s="22">
        <v>206411</v>
      </c>
      <c r="I11" s="22">
        <v>219329</v>
      </c>
      <c r="J11" s="22">
        <v>87652</v>
      </c>
      <c r="K11" s="22">
        <v>26641</v>
      </c>
      <c r="L11" s="22">
        <v>23101</v>
      </c>
      <c r="M11" s="22">
        <v>181892</v>
      </c>
      <c r="N11" s="22">
        <v>369001</v>
      </c>
      <c r="O11" s="22">
        <v>2058318</v>
      </c>
      <c r="P11" s="34"/>
    </row>
    <row r="12" spans="2:16" x14ac:dyDescent="0.25">
      <c r="B12" s="17">
        <v>2010</v>
      </c>
      <c r="C12" s="22">
        <v>781302</v>
      </c>
      <c r="D12" s="22">
        <v>362</v>
      </c>
      <c r="E12" s="22">
        <v>72175</v>
      </c>
      <c r="F12" s="22">
        <v>129673</v>
      </c>
      <c r="G12" s="22">
        <v>19963</v>
      </c>
      <c r="H12" s="22">
        <v>225413</v>
      </c>
      <c r="I12" s="22">
        <v>244024</v>
      </c>
      <c r="J12" s="22">
        <v>91489</v>
      </c>
      <c r="K12" s="22">
        <v>28865</v>
      </c>
      <c r="L12" s="22">
        <v>25978</v>
      </c>
      <c r="M12" s="22">
        <v>199449</v>
      </c>
      <c r="N12" s="22">
        <v>391989</v>
      </c>
      <c r="O12" s="22">
        <v>2210682</v>
      </c>
      <c r="P12" s="34"/>
    </row>
    <row r="13" spans="2:16" x14ac:dyDescent="0.25">
      <c r="B13" s="17">
        <v>2011</v>
      </c>
      <c r="C13" s="22">
        <v>727210</v>
      </c>
      <c r="D13" s="22">
        <v>325</v>
      </c>
      <c r="E13" s="22">
        <v>72631</v>
      </c>
      <c r="F13" s="22">
        <v>124505</v>
      </c>
      <c r="G13" s="22">
        <v>21985</v>
      </c>
      <c r="H13" s="22">
        <v>307592</v>
      </c>
      <c r="I13" s="22">
        <v>254766</v>
      </c>
      <c r="J13" s="22">
        <v>95017</v>
      </c>
      <c r="K13" s="22">
        <v>31205</v>
      </c>
      <c r="L13" s="22">
        <v>29703</v>
      </c>
      <c r="M13" s="22">
        <v>208850</v>
      </c>
      <c r="N13" s="22">
        <v>413318</v>
      </c>
      <c r="O13" s="22">
        <v>2287107</v>
      </c>
      <c r="P13" s="34"/>
    </row>
    <row r="14" spans="2:16" x14ac:dyDescent="0.25">
      <c r="B14" s="17">
        <v>2012</v>
      </c>
      <c r="C14" s="22">
        <v>848815</v>
      </c>
      <c r="D14" s="22">
        <v>327</v>
      </c>
      <c r="E14" s="22">
        <v>74047</v>
      </c>
      <c r="F14" s="22">
        <v>130003</v>
      </c>
      <c r="G14" s="22">
        <v>23415</v>
      </c>
      <c r="H14" s="22">
        <v>343623</v>
      </c>
      <c r="I14" s="22">
        <v>284431</v>
      </c>
      <c r="J14" s="22">
        <v>101326</v>
      </c>
      <c r="K14" s="22">
        <v>34305</v>
      </c>
      <c r="L14" s="22">
        <v>34466</v>
      </c>
      <c r="M14" s="22">
        <v>228918</v>
      </c>
      <c r="N14" s="22">
        <v>447925</v>
      </c>
      <c r="O14" s="22">
        <v>2551601</v>
      </c>
      <c r="P14" s="34"/>
    </row>
    <row r="15" spans="2:16" x14ac:dyDescent="0.25">
      <c r="B15" s="17">
        <v>2013</v>
      </c>
      <c r="C15" s="22">
        <v>868115</v>
      </c>
      <c r="D15" s="22">
        <v>405</v>
      </c>
      <c r="E15" s="22">
        <v>123764</v>
      </c>
      <c r="F15" s="22">
        <v>136715</v>
      </c>
      <c r="G15" s="22">
        <v>25800</v>
      </c>
      <c r="H15" s="22">
        <v>347037</v>
      </c>
      <c r="I15" s="22">
        <v>300074</v>
      </c>
      <c r="J15" s="22">
        <v>107617</v>
      </c>
      <c r="K15" s="22">
        <v>36474</v>
      </c>
      <c r="L15" s="22">
        <v>38609</v>
      </c>
      <c r="M15" s="22">
        <v>231459</v>
      </c>
      <c r="N15" s="22">
        <v>466197</v>
      </c>
      <c r="O15" s="22">
        <v>2682266</v>
      </c>
      <c r="P15" s="34"/>
    </row>
    <row r="16" spans="2:16" x14ac:dyDescent="0.25">
      <c r="B16" s="17">
        <v>2014</v>
      </c>
      <c r="C16" s="22">
        <v>902717</v>
      </c>
      <c r="D16" s="22">
        <v>373</v>
      </c>
      <c r="E16" s="22">
        <v>177586</v>
      </c>
      <c r="F16" s="22">
        <v>136627</v>
      </c>
      <c r="G16" s="22">
        <v>25467</v>
      </c>
      <c r="H16" s="22">
        <v>347393</v>
      </c>
      <c r="I16" s="22">
        <v>308215</v>
      </c>
      <c r="J16" s="22">
        <v>109748</v>
      </c>
      <c r="K16" s="22">
        <v>38319</v>
      </c>
      <c r="L16" s="22">
        <v>43493</v>
      </c>
      <c r="M16" s="22">
        <v>244606</v>
      </c>
      <c r="N16" s="22">
        <v>489852</v>
      </c>
      <c r="O16" s="22">
        <v>2824396</v>
      </c>
      <c r="P16" s="34"/>
    </row>
    <row r="17" spans="2:16" x14ac:dyDescent="0.25">
      <c r="B17" s="17">
        <v>2015</v>
      </c>
      <c r="C17" s="22">
        <v>922484</v>
      </c>
      <c r="D17" s="22">
        <v>410</v>
      </c>
      <c r="E17" s="22">
        <v>108356</v>
      </c>
      <c r="F17" s="22">
        <v>131157</v>
      </c>
      <c r="G17" s="22">
        <v>28779</v>
      </c>
      <c r="H17" s="22">
        <v>305817</v>
      </c>
      <c r="I17" s="22">
        <v>318835</v>
      </c>
      <c r="J17" s="22">
        <v>112798</v>
      </c>
      <c r="K17" s="22">
        <v>39491</v>
      </c>
      <c r="L17" s="22">
        <v>48326</v>
      </c>
      <c r="M17" s="22">
        <v>261166</v>
      </c>
      <c r="N17" s="22">
        <v>520237</v>
      </c>
      <c r="O17" s="22">
        <v>2797856</v>
      </c>
      <c r="P17" s="34"/>
    </row>
    <row r="18" spans="2:16" x14ac:dyDescent="0.25">
      <c r="B18" s="17">
        <v>2016</v>
      </c>
      <c r="C18" s="22">
        <v>882426</v>
      </c>
      <c r="D18" s="22">
        <v>485</v>
      </c>
      <c r="E18" s="22">
        <v>115525</v>
      </c>
      <c r="F18" s="22">
        <v>123140</v>
      </c>
      <c r="G18" s="22">
        <v>33888</v>
      </c>
      <c r="H18" s="22">
        <v>277661</v>
      </c>
      <c r="I18" s="22">
        <v>323425</v>
      </c>
      <c r="J18" s="22">
        <v>116613</v>
      </c>
      <c r="K18" s="22">
        <v>40944</v>
      </c>
      <c r="L18" s="22">
        <v>54525</v>
      </c>
      <c r="M18" s="22">
        <v>281609</v>
      </c>
      <c r="N18" s="22">
        <v>550652</v>
      </c>
      <c r="O18" s="22">
        <v>2800893</v>
      </c>
      <c r="P18" s="34"/>
    </row>
    <row r="19" spans="2:16" x14ac:dyDescent="0.25">
      <c r="B19" s="78" t="s">
        <v>23</v>
      </c>
      <c r="C19" s="89">
        <v>946052.41052233498</v>
      </c>
      <c r="D19" s="89">
        <v>486.33587261168299</v>
      </c>
      <c r="E19" s="89">
        <v>129259.609127922</v>
      </c>
      <c r="F19" s="89">
        <v>130146.03751825</v>
      </c>
      <c r="G19" s="89">
        <v>36241.51164872275</v>
      </c>
      <c r="H19" s="89">
        <v>324576.32611201389</v>
      </c>
      <c r="I19" s="89">
        <v>328901.44091364945</v>
      </c>
      <c r="J19" s="89">
        <v>120395.789541538</v>
      </c>
      <c r="K19" s="89">
        <v>41435.467415625302</v>
      </c>
      <c r="L19" s="89">
        <v>60776.291116560104</v>
      </c>
      <c r="M19" s="89">
        <v>303904.3919199151</v>
      </c>
      <c r="N19" s="89">
        <v>558777.50931012142</v>
      </c>
      <c r="O19" s="89">
        <f>SUM(C19:N19)</f>
        <v>2980953.1210192647</v>
      </c>
      <c r="P19" s="79">
        <f>+O19/1000</f>
        <v>2980.9531210192645</v>
      </c>
    </row>
    <row r="20" spans="2:16" x14ac:dyDescent="0.25">
      <c r="B20" s="23" t="s">
        <v>20</v>
      </c>
      <c r="C20" s="24">
        <f>+C18/$O$18</f>
        <v>0.3150516638800554</v>
      </c>
      <c r="D20" s="24">
        <f t="shared" ref="D20:N20" si="0">+D18/$O$18</f>
        <v>1.7315906034254077E-4</v>
      </c>
      <c r="E20" s="24">
        <f t="shared" si="0"/>
        <v>4.1245774115612414E-2</v>
      </c>
      <c r="F20" s="24">
        <f t="shared" si="0"/>
        <v>4.39645498774855E-2</v>
      </c>
      <c r="G20" s="24">
        <f t="shared" si="0"/>
        <v>1.209899842657324E-2</v>
      </c>
      <c r="H20" s="24">
        <f t="shared" si="0"/>
        <v>9.9133026502618987E-2</v>
      </c>
      <c r="I20" s="24">
        <f t="shared" si="0"/>
        <v>0.11547210121914689</v>
      </c>
      <c r="J20" s="24">
        <f t="shared" si="0"/>
        <v>4.1634221657164343E-2</v>
      </c>
      <c r="K20" s="24">
        <f t="shared" si="0"/>
        <v>1.4618194982814409E-2</v>
      </c>
      <c r="L20" s="24">
        <f t="shared" si="0"/>
        <v>1.9467005701395947E-2</v>
      </c>
      <c r="M20" s="24">
        <f t="shared" si="0"/>
        <v>0.10054257695670631</v>
      </c>
      <c r="N20" s="24">
        <f t="shared" si="0"/>
        <v>0.19659872762008401</v>
      </c>
      <c r="O20" s="24">
        <f t="shared" ref="O20:O21" si="1">SUM(C20:N20)</f>
        <v>0.99999999999999989</v>
      </c>
    </row>
    <row r="21" spans="2:16" x14ac:dyDescent="0.25">
      <c r="B21" s="23" t="s">
        <v>21</v>
      </c>
      <c r="C21" s="24">
        <f>+C19/$O$19</f>
        <v>0.31736574582523303</v>
      </c>
      <c r="D21" s="24">
        <f t="shared" ref="D21:N21" si="2">+D19/$O$19</f>
        <v>1.6314777618689697E-4</v>
      </c>
      <c r="E21" s="24">
        <f t="shared" si="2"/>
        <v>4.3361838942212148E-2</v>
      </c>
      <c r="F21" s="24">
        <f t="shared" si="2"/>
        <v>4.3659203024886788E-2</v>
      </c>
      <c r="G21" s="24">
        <f t="shared" si="2"/>
        <v>1.2157692582676658E-2</v>
      </c>
      <c r="H21" s="24">
        <f t="shared" si="2"/>
        <v>0.10888340505033936</v>
      </c>
      <c r="I21" s="24">
        <f t="shared" si="2"/>
        <v>0.11033432179610714</v>
      </c>
      <c r="J21" s="24">
        <f t="shared" si="2"/>
        <v>4.0388353876686121E-2</v>
      </c>
      <c r="K21" s="24">
        <f t="shared" si="2"/>
        <v>1.3900073477659203E-2</v>
      </c>
      <c r="L21" s="24">
        <f t="shared" si="2"/>
        <v>2.038820761320095E-2</v>
      </c>
      <c r="M21" s="24">
        <f t="shared" si="2"/>
        <v>0.1019487323624876</v>
      </c>
      <c r="N21" s="24">
        <f t="shared" si="2"/>
        <v>0.18744927767232414</v>
      </c>
      <c r="O21" s="24">
        <f t="shared" si="1"/>
        <v>1</v>
      </c>
    </row>
    <row r="22" spans="2:16" x14ac:dyDescent="0.25">
      <c r="B22" s="80" t="s">
        <v>24</v>
      </c>
      <c r="C22" s="81">
        <f>+C19/C18-1</f>
        <v>7.2103961717282727E-2</v>
      </c>
      <c r="D22" s="81">
        <f t="shared" ref="D22:N22" si="3">+D19/D18-1</f>
        <v>2.7543765189339542E-3</v>
      </c>
      <c r="E22" s="81">
        <f t="shared" si="3"/>
        <v>0.11888863127394078</v>
      </c>
      <c r="F22" s="81">
        <f t="shared" si="3"/>
        <v>5.6894896201477918E-2</v>
      </c>
      <c r="G22" s="81">
        <f t="shared" si="3"/>
        <v>6.9449706348051032E-2</v>
      </c>
      <c r="H22" s="81">
        <f t="shared" si="3"/>
        <v>0.16896620739683965</v>
      </c>
      <c r="I22" s="81">
        <f t="shared" si="3"/>
        <v>1.6932645632370624E-2</v>
      </c>
      <c r="J22" s="81">
        <f t="shared" si="3"/>
        <v>3.243883221886068E-2</v>
      </c>
      <c r="K22" s="81">
        <f t="shared" si="3"/>
        <v>1.2003405031880243E-2</v>
      </c>
      <c r="L22" s="81">
        <f t="shared" si="3"/>
        <v>0.11464999755268424</v>
      </c>
      <c r="M22" s="81">
        <f t="shared" si="3"/>
        <v>7.9171446650906363E-2</v>
      </c>
      <c r="N22" s="81">
        <f t="shared" si="3"/>
        <v>1.4756160533551999E-2</v>
      </c>
      <c r="O22" s="81">
        <f>+O19/O18-1</f>
        <v>6.4286683218268026E-2</v>
      </c>
    </row>
    <row r="23" spans="2:16" x14ac:dyDescent="0.25">
      <c r="B23" s="101" t="s">
        <v>19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6" x14ac:dyDescent="0.25">
      <c r="B24" s="16" t="s">
        <v>18</v>
      </c>
    </row>
    <row r="25" spans="2:16" x14ac:dyDescent="0.25">
      <c r="B25" s="82" t="s">
        <v>47</v>
      </c>
      <c r="C25" s="83">
        <f>+C20*C22</f>
        <v>2.2716473111373741E-2</v>
      </c>
      <c r="D25" s="83">
        <f t="shared" ref="D25:N25" si="4">+D20*D22</f>
        <v>4.769452498481619E-7</v>
      </c>
      <c r="E25" s="83">
        <f t="shared" si="4"/>
        <v>4.9036536304392954E-3</v>
      </c>
      <c r="F25" s="83">
        <f t="shared" si="4"/>
        <v>2.5013585018242362E-3</v>
      </c>
      <c r="G25" s="83">
        <f t="shared" si="4"/>
        <v>8.4027188783104302E-4</v>
      </c>
      <c r="H25" s="83">
        <f t="shared" si="4"/>
        <v>1.6750131515917921E-2</v>
      </c>
      <c r="I25" s="83">
        <f>+I20*I22</f>
        <v>1.9552481703690463E-3</v>
      </c>
      <c r="J25" s="83">
        <f t="shared" si="4"/>
        <v>1.3505655308996098E-3</v>
      </c>
      <c r="K25" s="83">
        <f t="shared" si="4"/>
        <v>1.7546811521372099E-4</v>
      </c>
      <c r="L25" s="83">
        <f t="shared" si="4"/>
        <v>2.2318921560231355E-3</v>
      </c>
      <c r="M25" s="83">
        <f t="shared" si="4"/>
        <v>7.9601012676725202E-3</v>
      </c>
      <c r="N25" s="83">
        <f t="shared" si="4"/>
        <v>2.9010423854540228E-3</v>
      </c>
      <c r="O25" s="83">
        <f>SUM(C25:N25)</f>
        <v>6.4286683218268137E-2</v>
      </c>
    </row>
    <row r="26" spans="2:16" x14ac:dyDescent="0.25">
      <c r="C26" s="49"/>
      <c r="D26" s="49"/>
      <c r="E26" s="49"/>
      <c r="F26" s="49"/>
      <c r="G26" s="49"/>
      <c r="H26" s="49"/>
      <c r="I26" s="49"/>
      <c r="J26" s="49"/>
      <c r="K26" s="75"/>
      <c r="L26" s="49"/>
      <c r="M26" s="49"/>
    </row>
    <row r="27" spans="2:16" x14ac:dyDescent="0.25">
      <c r="B27" s="49"/>
      <c r="C27" s="49"/>
      <c r="D27" s="49"/>
      <c r="E27" s="49"/>
      <c r="F27" s="49"/>
    </row>
    <row r="28" spans="2:16" x14ac:dyDescent="0.25">
      <c r="B28" s="51" t="s">
        <v>46</v>
      </c>
      <c r="C28" s="51"/>
      <c r="D28" s="51" t="s">
        <v>45</v>
      </c>
      <c r="E28" s="54" t="s">
        <v>49</v>
      </c>
      <c r="F28" s="55" t="s">
        <v>48</v>
      </c>
      <c r="G28" s="53"/>
      <c r="H28" s="53"/>
    </row>
    <row r="29" spans="2:16" x14ac:dyDescent="0.25">
      <c r="B29" s="5" t="s">
        <v>5</v>
      </c>
      <c r="C29" s="49"/>
      <c r="D29" s="52">
        <v>0.31736574582523303</v>
      </c>
      <c r="E29" s="52">
        <v>7.2103961717282727E-2</v>
      </c>
      <c r="F29" s="50">
        <v>2.2716473111373741E-2</v>
      </c>
      <c r="G29" s="5"/>
      <c r="I29" s="52"/>
      <c r="J29" s="52"/>
    </row>
    <row r="30" spans="2:16" x14ac:dyDescent="0.25">
      <c r="B30" s="5" t="s">
        <v>16</v>
      </c>
      <c r="C30" s="49"/>
      <c r="D30" s="52">
        <v>0.18744927767232414</v>
      </c>
      <c r="E30" s="52">
        <v>1.4756160533551999E-2</v>
      </c>
      <c r="F30" s="52">
        <v>2.9010423854540228E-3</v>
      </c>
      <c r="G30" s="5"/>
      <c r="I30" s="52"/>
      <c r="J30" s="52"/>
    </row>
    <row r="31" spans="2:16" x14ac:dyDescent="0.25">
      <c r="B31" s="5" t="s">
        <v>11</v>
      </c>
      <c r="C31" s="49"/>
      <c r="D31" s="52">
        <v>0.11033432179610714</v>
      </c>
      <c r="E31" s="52">
        <v>1.6932645632370624E-2</v>
      </c>
      <c r="F31" s="52">
        <v>1.9552481703690463E-3</v>
      </c>
      <c r="G31" s="5"/>
      <c r="I31" s="52"/>
      <c r="J31" s="52"/>
    </row>
    <row r="32" spans="2:16" x14ac:dyDescent="0.25">
      <c r="B32" s="5" t="s">
        <v>10</v>
      </c>
      <c r="C32" s="49"/>
      <c r="D32" s="52">
        <v>0.10888340505033936</v>
      </c>
      <c r="E32" s="52">
        <v>0.16896620739683965</v>
      </c>
      <c r="F32" s="50">
        <v>1.6750131515917921E-2</v>
      </c>
      <c r="G32" s="5"/>
      <c r="I32" s="52"/>
      <c r="J32" s="52"/>
    </row>
    <row r="33" spans="2:10" x14ac:dyDescent="0.25">
      <c r="B33" s="5" t="s">
        <v>15</v>
      </c>
      <c r="C33" s="49"/>
      <c r="D33" s="52">
        <v>0.1019487323624876</v>
      </c>
      <c r="E33" s="52">
        <v>7.9171446650906363E-2</v>
      </c>
      <c r="F33" s="50">
        <v>7.9601012676725202E-3</v>
      </c>
      <c r="G33" s="5"/>
      <c r="I33" s="52"/>
      <c r="J33" s="52"/>
    </row>
    <row r="34" spans="2:10" x14ac:dyDescent="0.25">
      <c r="B34" s="5" t="s">
        <v>8</v>
      </c>
      <c r="C34" s="49"/>
      <c r="D34" s="52">
        <v>4.3659203024886788E-2</v>
      </c>
      <c r="E34" s="52">
        <v>5.6894896201477918E-2</v>
      </c>
      <c r="F34" s="52">
        <v>2.5013585018242362E-3</v>
      </c>
      <c r="G34" s="5"/>
      <c r="I34" s="52"/>
      <c r="J34" s="52"/>
    </row>
    <row r="35" spans="2:10" x14ac:dyDescent="0.25">
      <c r="B35" s="5" t="s">
        <v>7</v>
      </c>
      <c r="C35" s="49"/>
      <c r="D35" s="52">
        <v>4.3361838942212148E-2</v>
      </c>
      <c r="E35" s="52">
        <v>0.11888863127394078</v>
      </c>
      <c r="F35" s="52">
        <v>4.9036536304392954E-3</v>
      </c>
      <c r="G35" s="5"/>
      <c r="I35" s="52"/>
      <c r="J35" s="52"/>
    </row>
    <row r="36" spans="2:10" x14ac:dyDescent="0.25">
      <c r="B36" s="5" t="s">
        <v>12</v>
      </c>
      <c r="C36" s="49"/>
      <c r="D36" s="52">
        <v>4.0388353876686121E-2</v>
      </c>
      <c r="E36" s="52">
        <v>3.243883221886068E-2</v>
      </c>
      <c r="F36" s="52">
        <v>1.3505655308996098E-3</v>
      </c>
      <c r="G36" s="5"/>
      <c r="I36" s="52"/>
      <c r="J36" s="52"/>
    </row>
    <row r="37" spans="2:10" x14ac:dyDescent="0.25">
      <c r="B37" s="5" t="s">
        <v>14</v>
      </c>
      <c r="C37" s="49"/>
      <c r="D37" s="52">
        <v>2.038820761320095E-2</v>
      </c>
      <c r="E37" s="52">
        <v>0.11464999755268424</v>
      </c>
      <c r="F37" s="52">
        <v>2.2318921560231355E-3</v>
      </c>
      <c r="G37" s="5"/>
      <c r="I37" s="52"/>
      <c r="J37" s="52"/>
    </row>
    <row r="38" spans="2:10" x14ac:dyDescent="0.25">
      <c r="B38" s="5" t="s">
        <v>13</v>
      </c>
      <c r="C38" s="49"/>
      <c r="D38" s="52">
        <v>1.3900073477659203E-2</v>
      </c>
      <c r="E38" s="52">
        <v>1.2003405031880243E-2</v>
      </c>
      <c r="F38" s="52">
        <v>1.7546811521372099E-4</v>
      </c>
      <c r="G38" s="5"/>
      <c r="I38" s="52"/>
      <c r="J38" s="52"/>
    </row>
    <row r="39" spans="2:10" x14ac:dyDescent="0.25">
      <c r="B39" s="5" t="s">
        <v>9</v>
      </c>
      <c r="C39" s="49"/>
      <c r="D39" s="52">
        <v>1.2157692582676658E-2</v>
      </c>
      <c r="E39" s="52">
        <v>6.9449706348051032E-2</v>
      </c>
      <c r="F39" s="52">
        <v>8.4027188783104302E-4</v>
      </c>
      <c r="G39" s="5"/>
      <c r="I39" s="52"/>
      <c r="J39" s="52"/>
    </row>
    <row r="40" spans="2:10" x14ac:dyDescent="0.25">
      <c r="B40" s="5" t="s">
        <v>6</v>
      </c>
      <c r="C40" s="49"/>
      <c r="D40" s="52">
        <v>1.6314777618689697E-4</v>
      </c>
      <c r="E40" s="52">
        <v>2.7543765189339542E-3</v>
      </c>
      <c r="F40" s="52">
        <v>4.769452498481619E-7</v>
      </c>
      <c r="G40" s="5"/>
      <c r="I40" s="52"/>
      <c r="J40" s="52"/>
    </row>
    <row r="41" spans="2:10" x14ac:dyDescent="0.25">
      <c r="B41" s="49"/>
      <c r="C41" s="49"/>
      <c r="D41" s="49"/>
      <c r="E41" s="49"/>
      <c r="F41" s="49"/>
    </row>
    <row r="43" spans="2:10" x14ac:dyDescent="0.25">
      <c r="C43" s="77"/>
      <c r="D43" s="77"/>
      <c r="E43" s="77"/>
    </row>
    <row r="46" spans="2:10" x14ac:dyDescent="0.25">
      <c r="C46" s="77"/>
      <c r="D46" s="77"/>
      <c r="E46" s="77"/>
    </row>
    <row r="49" spans="3:7" x14ac:dyDescent="0.25">
      <c r="C49" s="77"/>
      <c r="D49" s="77"/>
      <c r="E49" s="77"/>
      <c r="F49" s="77"/>
      <c r="G49" s="77"/>
    </row>
    <row r="50" spans="3:7" x14ac:dyDescent="0.25">
      <c r="C50" s="77"/>
      <c r="D50" s="77"/>
      <c r="E50" s="77"/>
      <c r="F50" s="77"/>
      <c r="G50" s="77"/>
    </row>
    <row r="51" spans="3:7" x14ac:dyDescent="0.25">
      <c r="C51" s="77"/>
      <c r="D51" s="77"/>
      <c r="E51" s="77"/>
      <c r="F51" s="77"/>
      <c r="G51" s="77"/>
    </row>
    <row r="52" spans="3:7" x14ac:dyDescent="0.25">
      <c r="F52" s="77"/>
      <c r="G52" s="77"/>
    </row>
    <row r="53" spans="3:7" x14ac:dyDescent="0.25">
      <c r="F53" s="77"/>
      <c r="G53" s="77"/>
    </row>
    <row r="54" spans="3:7" x14ac:dyDescent="0.25">
      <c r="C54" s="77"/>
      <c r="D54" s="77"/>
      <c r="E54" s="77"/>
      <c r="F54" s="77"/>
      <c r="G54" s="77"/>
    </row>
    <row r="55" spans="3:7" x14ac:dyDescent="0.25">
      <c r="C55" s="77"/>
      <c r="D55" s="77"/>
      <c r="E55" s="77"/>
      <c r="F55" s="77"/>
      <c r="G55" s="77"/>
    </row>
    <row r="56" spans="3:7" x14ac:dyDescent="0.25">
      <c r="C56" s="77"/>
      <c r="D56" s="77"/>
      <c r="E56" s="77"/>
      <c r="F56" s="77"/>
      <c r="G56" s="77"/>
    </row>
    <row r="57" spans="3:7" x14ac:dyDescent="0.25">
      <c r="C57" s="77"/>
      <c r="D57" s="77"/>
      <c r="E57" s="77"/>
      <c r="F57" s="77"/>
      <c r="G57" s="77"/>
    </row>
    <row r="58" spans="3:7" x14ac:dyDescent="0.25">
      <c r="C58" s="77"/>
      <c r="D58" s="77"/>
      <c r="E58" s="77"/>
      <c r="F58" s="77"/>
      <c r="G58" s="77"/>
    </row>
    <row r="59" spans="3:7" x14ac:dyDescent="0.25">
      <c r="C59" s="77"/>
      <c r="D59" s="77"/>
      <c r="E59" s="77"/>
      <c r="F59" s="77"/>
      <c r="G59" s="77"/>
    </row>
    <row r="60" spans="3:7" x14ac:dyDescent="0.25">
      <c r="C60" s="34"/>
      <c r="D60" s="34"/>
      <c r="E60" s="34"/>
      <c r="F60" s="34"/>
      <c r="G60" s="34"/>
    </row>
    <row r="61" spans="3:7" x14ac:dyDescent="0.25">
      <c r="C61" s="34"/>
      <c r="D61" s="34"/>
      <c r="E61" s="34"/>
      <c r="F61" s="34"/>
      <c r="G61" s="34"/>
    </row>
    <row r="62" spans="3:7" x14ac:dyDescent="0.25">
      <c r="C62" s="34"/>
      <c r="D62" s="34"/>
      <c r="E62" s="34"/>
      <c r="F62" s="34"/>
      <c r="G62" s="34"/>
    </row>
    <row r="63" spans="3:7" x14ac:dyDescent="0.25">
      <c r="C63" s="34"/>
      <c r="D63" s="34"/>
      <c r="E63" s="34"/>
      <c r="F63" s="34"/>
      <c r="G63" s="34"/>
    </row>
  </sheetData>
  <sortState ref="B42:E53">
    <sortCondition descending="1" ref="C42:C53"/>
  </sortState>
  <mergeCells count="4">
    <mergeCell ref="B6:O6"/>
    <mergeCell ref="B7:O7"/>
    <mergeCell ref="B1:O2"/>
    <mergeCell ref="B23:O23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48"/>
  <sheetViews>
    <sheetView zoomScaleNormal="100" workbookViewId="0">
      <selection activeCell="D4" sqref="D4"/>
    </sheetView>
  </sheetViews>
  <sheetFormatPr baseColWidth="10" defaultColWidth="0" defaultRowHeight="15" x14ac:dyDescent="0.25"/>
  <cols>
    <col min="1" max="3" width="11.7109375" style="1" customWidth="1"/>
    <col min="4" max="4" width="11.85546875" style="1" customWidth="1"/>
    <col min="5" max="16" width="11.7109375" style="1" customWidth="1"/>
    <col min="17" max="16384" width="11.42578125" style="1" hidden="1"/>
  </cols>
  <sheetData>
    <row r="1" spans="2:16" ht="15" customHeight="1" x14ac:dyDescent="0.25">
      <c r="B1" s="112" t="s">
        <v>79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2:16" ht="15" customHeight="1" x14ac:dyDescent="0.25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16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6" x14ac:dyDescent="0.25">
      <c r="B4" s="29"/>
      <c r="C4" s="30"/>
      <c r="D4" s="30"/>
      <c r="E4" s="30"/>
      <c r="F4" s="30"/>
      <c r="G4" s="29"/>
      <c r="H4" s="31"/>
      <c r="I4" s="31"/>
      <c r="J4" s="31"/>
      <c r="K4" s="31"/>
      <c r="L4" s="29"/>
      <c r="M4" s="32"/>
      <c r="N4" s="32"/>
      <c r="O4" s="3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 x14ac:dyDescent="0.25">
      <c r="B6" s="99" t="s">
        <v>60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2:16" x14ac:dyDescent="0.25">
      <c r="B7" s="100" t="s">
        <v>22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2:16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6" x14ac:dyDescent="0.25">
      <c r="B9" s="17">
        <v>2007</v>
      </c>
      <c r="C9" s="22">
        <v>525853</v>
      </c>
      <c r="D9" s="22">
        <v>77288</v>
      </c>
      <c r="E9" s="22">
        <v>2425883</v>
      </c>
      <c r="F9" s="22">
        <v>551436</v>
      </c>
      <c r="G9" s="22">
        <v>67488</v>
      </c>
      <c r="H9" s="22">
        <v>155933</v>
      </c>
      <c r="I9" s="22">
        <v>918687</v>
      </c>
      <c r="J9" s="22">
        <v>279847</v>
      </c>
      <c r="K9" s="22">
        <v>166109</v>
      </c>
      <c r="L9" s="22">
        <v>99150</v>
      </c>
      <c r="M9" s="22">
        <v>370983</v>
      </c>
      <c r="N9" s="22">
        <v>1272307</v>
      </c>
      <c r="O9" s="22">
        <v>6910964</v>
      </c>
    </row>
    <row r="10" spans="2:16" x14ac:dyDescent="0.25">
      <c r="B10" s="17">
        <v>2008</v>
      </c>
      <c r="C10" s="22">
        <v>543825</v>
      </c>
      <c r="D10" s="22">
        <v>92156</v>
      </c>
      <c r="E10" s="22">
        <v>2479572</v>
      </c>
      <c r="F10" s="22">
        <v>624774</v>
      </c>
      <c r="G10" s="22">
        <v>75108</v>
      </c>
      <c r="H10" s="22">
        <v>158233</v>
      </c>
      <c r="I10" s="22">
        <v>996494</v>
      </c>
      <c r="J10" s="22">
        <v>305603</v>
      </c>
      <c r="K10" s="22">
        <v>182399</v>
      </c>
      <c r="L10" s="22">
        <v>114002</v>
      </c>
      <c r="M10" s="22">
        <v>410106</v>
      </c>
      <c r="N10" s="22">
        <v>1342710</v>
      </c>
      <c r="O10" s="22">
        <v>7324982</v>
      </c>
    </row>
    <row r="11" spans="2:16" x14ac:dyDescent="0.25">
      <c r="B11" s="17">
        <v>2009</v>
      </c>
      <c r="C11" s="22">
        <v>547552</v>
      </c>
      <c r="D11" s="22">
        <v>101438</v>
      </c>
      <c r="E11" s="22">
        <v>2466853</v>
      </c>
      <c r="F11" s="22">
        <v>549185</v>
      </c>
      <c r="G11" s="22">
        <v>78811</v>
      </c>
      <c r="H11" s="22">
        <v>162371</v>
      </c>
      <c r="I11" s="22">
        <v>999731</v>
      </c>
      <c r="J11" s="22">
        <v>301124</v>
      </c>
      <c r="K11" s="22">
        <v>180669</v>
      </c>
      <c r="L11" s="22">
        <v>126751</v>
      </c>
      <c r="M11" s="22">
        <v>462699</v>
      </c>
      <c r="N11" s="22">
        <v>1397751</v>
      </c>
      <c r="O11" s="22">
        <v>7374935</v>
      </c>
    </row>
    <row r="12" spans="2:16" x14ac:dyDescent="0.25">
      <c r="B12" s="17">
        <v>2010</v>
      </c>
      <c r="C12" s="22">
        <v>592532</v>
      </c>
      <c r="D12" s="22">
        <v>104153</v>
      </c>
      <c r="E12" s="22">
        <v>2602702</v>
      </c>
      <c r="F12" s="22">
        <v>585372</v>
      </c>
      <c r="G12" s="22">
        <v>86356</v>
      </c>
      <c r="H12" s="22">
        <v>223178</v>
      </c>
      <c r="I12" s="22">
        <v>1111238</v>
      </c>
      <c r="J12" s="22">
        <v>319531</v>
      </c>
      <c r="K12" s="22">
        <v>195388</v>
      </c>
      <c r="L12" s="22">
        <v>144822</v>
      </c>
      <c r="M12" s="22">
        <v>504712</v>
      </c>
      <c r="N12" s="22">
        <v>1436959</v>
      </c>
      <c r="O12" s="22">
        <v>7906943</v>
      </c>
      <c r="P12" s="33"/>
    </row>
    <row r="13" spans="2:16" x14ac:dyDescent="0.25">
      <c r="B13" s="17">
        <v>2011</v>
      </c>
      <c r="C13" s="22">
        <v>584538</v>
      </c>
      <c r="D13" s="22">
        <v>79077</v>
      </c>
      <c r="E13" s="22">
        <v>2018047</v>
      </c>
      <c r="F13" s="22">
        <v>603324</v>
      </c>
      <c r="G13" s="22">
        <v>85981</v>
      </c>
      <c r="H13" s="22">
        <v>306425</v>
      </c>
      <c r="I13" s="22">
        <v>1169824</v>
      </c>
      <c r="J13" s="22">
        <v>347786</v>
      </c>
      <c r="K13" s="22">
        <v>212637</v>
      </c>
      <c r="L13" s="22">
        <v>157502</v>
      </c>
      <c r="M13" s="22">
        <v>530095</v>
      </c>
      <c r="N13" s="22">
        <v>1513653</v>
      </c>
      <c r="O13" s="22">
        <v>7608889</v>
      </c>
      <c r="P13" s="33"/>
    </row>
    <row r="14" spans="2:16" x14ac:dyDescent="0.25">
      <c r="B14" s="17">
        <v>2012</v>
      </c>
      <c r="C14" s="22">
        <v>675664</v>
      </c>
      <c r="D14" s="22">
        <v>64172</v>
      </c>
      <c r="E14" s="22">
        <v>2154197</v>
      </c>
      <c r="F14" s="22">
        <v>640031</v>
      </c>
      <c r="G14" s="22">
        <v>87603</v>
      </c>
      <c r="H14" s="22">
        <v>312129</v>
      </c>
      <c r="I14" s="22">
        <v>1304298</v>
      </c>
      <c r="J14" s="22">
        <v>368221</v>
      </c>
      <c r="K14" s="22">
        <v>235709</v>
      </c>
      <c r="L14" s="22">
        <v>177459</v>
      </c>
      <c r="M14" s="22">
        <v>569428</v>
      </c>
      <c r="N14" s="22">
        <v>1623511</v>
      </c>
      <c r="O14" s="22">
        <v>8212422</v>
      </c>
      <c r="P14" s="33"/>
    </row>
    <row r="15" spans="2:16" x14ac:dyDescent="0.25">
      <c r="B15" s="17">
        <v>2013</v>
      </c>
      <c r="C15" s="22">
        <v>713513</v>
      </c>
      <c r="D15" s="22">
        <v>63995</v>
      </c>
      <c r="E15" s="22">
        <v>2254573</v>
      </c>
      <c r="F15" s="22">
        <v>627288</v>
      </c>
      <c r="G15" s="22">
        <v>89078</v>
      </c>
      <c r="H15" s="22">
        <v>293606</v>
      </c>
      <c r="I15" s="22">
        <v>1369487</v>
      </c>
      <c r="J15" s="22">
        <v>380448</v>
      </c>
      <c r="K15" s="22">
        <v>251521</v>
      </c>
      <c r="L15" s="22">
        <v>194153</v>
      </c>
      <c r="M15" s="22">
        <v>581630</v>
      </c>
      <c r="N15" s="22">
        <v>1686401</v>
      </c>
      <c r="O15" s="22">
        <v>8505693</v>
      </c>
      <c r="P15" s="33"/>
    </row>
    <row r="16" spans="2:16" x14ac:dyDescent="0.25">
      <c r="B16" s="17">
        <v>2014</v>
      </c>
      <c r="C16" s="22">
        <v>725446</v>
      </c>
      <c r="D16" s="22">
        <v>55718</v>
      </c>
      <c r="E16" s="22">
        <v>2397002</v>
      </c>
      <c r="F16" s="22">
        <v>624372</v>
      </c>
      <c r="G16" s="22">
        <v>97318</v>
      </c>
      <c r="H16" s="22">
        <v>255303</v>
      </c>
      <c r="I16" s="22">
        <v>1381142</v>
      </c>
      <c r="J16" s="22">
        <v>394045</v>
      </c>
      <c r="K16" s="22">
        <v>262085</v>
      </c>
      <c r="L16" s="22">
        <v>214202</v>
      </c>
      <c r="M16" s="22">
        <v>612911</v>
      </c>
      <c r="N16" s="22">
        <v>1757110</v>
      </c>
      <c r="O16" s="22">
        <v>8776654</v>
      </c>
      <c r="P16" s="33"/>
    </row>
    <row r="17" spans="2:16" x14ac:dyDescent="0.25">
      <c r="B17" s="17">
        <v>2015</v>
      </c>
      <c r="C17" s="22">
        <v>755261</v>
      </c>
      <c r="D17" s="22">
        <v>60658</v>
      </c>
      <c r="E17" s="22">
        <v>1839896</v>
      </c>
      <c r="F17" s="22">
        <v>658743</v>
      </c>
      <c r="G17" s="22">
        <v>100075</v>
      </c>
      <c r="H17" s="22">
        <v>232880</v>
      </c>
      <c r="I17" s="22">
        <v>1447555</v>
      </c>
      <c r="J17" s="22">
        <v>401931</v>
      </c>
      <c r="K17" s="22">
        <v>267817</v>
      </c>
      <c r="L17" s="22">
        <v>238486</v>
      </c>
      <c r="M17" s="22">
        <v>620721</v>
      </c>
      <c r="N17" s="22">
        <v>1858576</v>
      </c>
      <c r="O17" s="22">
        <v>8482599</v>
      </c>
      <c r="P17" s="33"/>
    </row>
    <row r="18" spans="2:16" x14ac:dyDescent="0.25">
      <c r="B18" s="17">
        <v>2016</v>
      </c>
      <c r="C18" s="22">
        <v>786807</v>
      </c>
      <c r="D18" s="22">
        <v>63683</v>
      </c>
      <c r="E18" s="22">
        <v>1147837</v>
      </c>
      <c r="F18" s="22">
        <v>625150</v>
      </c>
      <c r="G18" s="22">
        <v>68842</v>
      </c>
      <c r="H18" s="22">
        <v>223984</v>
      </c>
      <c r="I18" s="22">
        <v>1469268</v>
      </c>
      <c r="J18" s="22">
        <v>419236</v>
      </c>
      <c r="K18" s="22">
        <v>275419</v>
      </c>
      <c r="L18" s="22">
        <v>263855</v>
      </c>
      <c r="M18" s="22">
        <v>654393</v>
      </c>
      <c r="N18" s="22">
        <v>1933865</v>
      </c>
      <c r="O18" s="22">
        <v>7932339</v>
      </c>
      <c r="P18" s="34"/>
    </row>
    <row r="19" spans="2:16" x14ac:dyDescent="0.25">
      <c r="B19" s="78" t="s">
        <v>23</v>
      </c>
      <c r="C19" s="89">
        <v>807036.72120715689</v>
      </c>
      <c r="D19" s="89">
        <v>62753.072763435608</v>
      </c>
      <c r="E19" s="89">
        <v>1449279.8766656737</v>
      </c>
      <c r="F19" s="89">
        <v>581941.389967839</v>
      </c>
      <c r="G19" s="89">
        <v>84106.535506926171</v>
      </c>
      <c r="H19" s="89">
        <v>260053.35976369621</v>
      </c>
      <c r="I19" s="89">
        <v>1480038.8270236982</v>
      </c>
      <c r="J19" s="89">
        <v>431245.38450794201</v>
      </c>
      <c r="K19" s="89">
        <v>279450.8319616128</v>
      </c>
      <c r="L19" s="89">
        <v>284718.46706883941</v>
      </c>
      <c r="M19" s="89">
        <v>677788.75631083688</v>
      </c>
      <c r="N19" s="89">
        <v>1963074.2168777804</v>
      </c>
      <c r="O19" s="89">
        <f>SUM(C19:N19)</f>
        <v>8361487.4396254383</v>
      </c>
      <c r="P19" s="79">
        <f>+O19/1000</f>
        <v>8361.4874396254381</v>
      </c>
    </row>
    <row r="20" spans="2:16" x14ac:dyDescent="0.25">
      <c r="B20" s="84" t="s">
        <v>20</v>
      </c>
      <c r="C20" s="68">
        <f>+C18/$O$18</f>
        <v>9.9189785005406345E-2</v>
      </c>
      <c r="D20" s="68">
        <f t="shared" ref="D20:N20" si="0">+D18/$O$18</f>
        <v>8.0282751405354718E-3</v>
      </c>
      <c r="E20" s="68">
        <f t="shared" si="0"/>
        <v>0.14470347270836509</v>
      </c>
      <c r="F20" s="68">
        <f t="shared" si="0"/>
        <v>7.8810297946166952E-2</v>
      </c>
      <c r="G20" s="68">
        <f t="shared" si="0"/>
        <v>8.6786507737503394E-3</v>
      </c>
      <c r="H20" s="68">
        <f t="shared" si="0"/>
        <v>2.823681640434177E-2</v>
      </c>
      <c r="I20" s="68">
        <f t="shared" si="0"/>
        <v>0.18522506413303819</v>
      </c>
      <c r="J20" s="68">
        <f t="shared" si="0"/>
        <v>5.28514981520583E-2</v>
      </c>
      <c r="K20" s="68">
        <f t="shared" si="0"/>
        <v>3.4721032472263227E-2</v>
      </c>
      <c r="L20" s="68">
        <f t="shared" si="0"/>
        <v>3.3263202694690686E-2</v>
      </c>
      <c r="M20" s="68">
        <f t="shared" si="0"/>
        <v>8.2496852441631657E-2</v>
      </c>
      <c r="N20" s="68">
        <f t="shared" si="0"/>
        <v>0.24379505212775199</v>
      </c>
      <c r="O20" s="68">
        <f t="shared" ref="O20:O21" si="1">SUM(C20:N20)</f>
        <v>0.99999999999999989</v>
      </c>
    </row>
    <row r="21" spans="2:16" x14ac:dyDescent="0.25">
      <c r="B21" s="84" t="s">
        <v>21</v>
      </c>
      <c r="C21" s="68">
        <f>+C19/$O$19</f>
        <v>9.6518320099672233E-2</v>
      </c>
      <c r="D21" s="68">
        <f t="shared" ref="D21:N21" si="2">+D19/$O$19</f>
        <v>7.5050130992299494E-3</v>
      </c>
      <c r="E21" s="68">
        <f t="shared" si="2"/>
        <v>0.17332799781501504</v>
      </c>
      <c r="F21" s="68">
        <f t="shared" si="2"/>
        <v>6.9597831028244378E-2</v>
      </c>
      <c r="G21" s="68">
        <f t="shared" si="2"/>
        <v>1.0058800675624027E-2</v>
      </c>
      <c r="H21" s="68">
        <f t="shared" si="2"/>
        <v>3.1101327561803473E-2</v>
      </c>
      <c r="I21" s="68">
        <f t="shared" si="2"/>
        <v>0.17700664357991289</v>
      </c>
      <c r="J21" s="68">
        <f t="shared" si="2"/>
        <v>5.1575199702418029E-2</v>
      </c>
      <c r="K21" s="68">
        <f t="shared" si="2"/>
        <v>3.3421186598604886E-2</v>
      </c>
      <c r="L21" s="68">
        <f t="shared" si="2"/>
        <v>3.4051174402241723E-2</v>
      </c>
      <c r="M21" s="68">
        <f t="shared" si="2"/>
        <v>8.1060787474100324E-2</v>
      </c>
      <c r="N21" s="68">
        <f t="shared" si="2"/>
        <v>0.23477571796313293</v>
      </c>
      <c r="O21" s="68">
        <f t="shared" si="1"/>
        <v>0.99999999999999989</v>
      </c>
    </row>
    <row r="22" spans="2:16" x14ac:dyDescent="0.25">
      <c r="B22" s="80" t="s">
        <v>24</v>
      </c>
      <c r="C22" s="81">
        <f>+C19/C18-1</f>
        <v>2.5711160687636125E-2</v>
      </c>
      <c r="D22" s="81">
        <f t="shared" ref="D22:N22" si="3">+D19/D18-1</f>
        <v>-1.4602440785835946E-2</v>
      </c>
      <c r="E22" s="81">
        <f t="shared" si="3"/>
        <v>0.26261819114183771</v>
      </c>
      <c r="F22" s="81">
        <f t="shared" si="3"/>
        <v>-6.9117187926355239E-2</v>
      </c>
      <c r="G22" s="81">
        <f t="shared" si="3"/>
        <v>0.22173288845365002</v>
      </c>
      <c r="H22" s="81">
        <f t="shared" si="3"/>
        <v>0.16103543004721854</v>
      </c>
      <c r="I22" s="81">
        <f t="shared" si="3"/>
        <v>7.3307436245111379E-3</v>
      </c>
      <c r="J22" s="81">
        <f t="shared" si="3"/>
        <v>2.8645880859329953E-2</v>
      </c>
      <c r="K22" s="81">
        <f t="shared" si="3"/>
        <v>1.4638902768555617E-2</v>
      </c>
      <c r="L22" s="81">
        <f t="shared" si="3"/>
        <v>7.9071713891491147E-2</v>
      </c>
      <c r="M22" s="81">
        <f t="shared" si="3"/>
        <v>3.5751843786282711E-2</v>
      </c>
      <c r="N22" s="81">
        <f t="shared" si="3"/>
        <v>1.5104062009385633E-2</v>
      </c>
      <c r="O22" s="81">
        <f>+O19/O18-1</f>
        <v>5.4101121954752251E-2</v>
      </c>
    </row>
    <row r="23" spans="2:16" x14ac:dyDescent="0.25">
      <c r="B23" s="109" t="s">
        <v>19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2:16" x14ac:dyDescent="0.25">
      <c r="B24" s="85" t="s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6" x14ac:dyDescent="0.25">
      <c r="B25" s="82" t="s">
        <v>47</v>
      </c>
      <c r="C25" s="83">
        <f>+C20*C22</f>
        <v>2.5502845008460828E-3</v>
      </c>
      <c r="D25" s="83">
        <f t="shared" ref="D25:N25" si="4">+D20*D22</f>
        <v>-1.1723241235206798E-4</v>
      </c>
      <c r="E25" s="83">
        <f t="shared" si="4"/>
        <v>3.8001764254613123E-2</v>
      </c>
      <c r="F25" s="83">
        <f t="shared" si="4"/>
        <v>-5.4471461736772695E-3</v>
      </c>
      <c r="G25" s="83">
        <f t="shared" si="4"/>
        <v>1.9243423039441675E-3</v>
      </c>
      <c r="H25" s="83">
        <f t="shared" si="4"/>
        <v>4.5471278728375321E-3</v>
      </c>
      <c r="I25" s="83">
        <f t="shared" si="4"/>
        <v>1.3578374579929363E-3</v>
      </c>
      <c r="J25" s="83">
        <f t="shared" si="4"/>
        <v>1.5139777193009592E-3</v>
      </c>
      <c r="K25" s="83">
        <f t="shared" si="4"/>
        <v>5.0827781838532361E-4</v>
      </c>
      <c r="L25" s="83">
        <f t="shared" si="4"/>
        <v>2.6301784465892594E-3</v>
      </c>
      <c r="M25" s="83">
        <f t="shared" si="4"/>
        <v>2.9494145813532303E-3</v>
      </c>
      <c r="N25" s="83">
        <f t="shared" si="4"/>
        <v>3.6822955849189687E-3</v>
      </c>
      <c r="O25" s="83">
        <f>SUM(C25:N25)</f>
        <v>5.4101121954752258E-2</v>
      </c>
    </row>
    <row r="26" spans="2:16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2:16" x14ac:dyDescent="0.25">
      <c r="B27" s="49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49"/>
    </row>
    <row r="28" spans="2:16" x14ac:dyDescent="0.25">
      <c r="B28" s="51" t="s">
        <v>46</v>
      </c>
      <c r="C28" s="51"/>
      <c r="D28" s="51" t="s">
        <v>45</v>
      </c>
      <c r="E28" s="54" t="s">
        <v>49</v>
      </c>
      <c r="F28" s="55" t="s">
        <v>48</v>
      </c>
      <c r="G28" s="56"/>
      <c r="H28" s="56"/>
      <c r="I28" s="57"/>
      <c r="J28" s="56"/>
      <c r="K28" s="49"/>
      <c r="L28" s="49"/>
      <c r="M28" s="49"/>
      <c r="N28" s="49"/>
      <c r="O28" s="49"/>
    </row>
    <row r="29" spans="2:16" x14ac:dyDescent="0.25">
      <c r="B29" s="5" t="s">
        <v>16</v>
      </c>
      <c r="C29" s="5"/>
      <c r="D29" s="52">
        <v>0.23477571796313293</v>
      </c>
      <c r="E29" s="52">
        <v>1.5104062009385633E-2</v>
      </c>
      <c r="F29" s="52">
        <v>3.6822955849189687E-3</v>
      </c>
      <c r="G29" s="56"/>
      <c r="H29" s="56"/>
      <c r="I29" s="58"/>
      <c r="J29" s="56"/>
      <c r="K29" s="49"/>
      <c r="L29" s="49"/>
      <c r="M29" s="49"/>
      <c r="N29" s="49"/>
      <c r="O29" s="49"/>
    </row>
    <row r="30" spans="2:16" x14ac:dyDescent="0.25">
      <c r="B30" s="5" t="s">
        <v>11</v>
      </c>
      <c r="C30" s="5"/>
      <c r="D30" s="52">
        <v>0.17700664357991289</v>
      </c>
      <c r="E30" s="52">
        <v>7.3307436245111379E-3</v>
      </c>
      <c r="F30" s="52">
        <v>1.3578374579929363E-3</v>
      </c>
      <c r="G30" s="56"/>
      <c r="H30" s="56"/>
      <c r="I30" s="58"/>
      <c r="J30" s="56"/>
      <c r="K30" s="49"/>
      <c r="L30" s="49"/>
      <c r="M30" s="49"/>
      <c r="N30" s="49"/>
      <c r="O30" s="49"/>
    </row>
    <row r="31" spans="2:16" x14ac:dyDescent="0.25">
      <c r="B31" s="5" t="s">
        <v>7</v>
      </c>
      <c r="C31" s="5"/>
      <c r="D31" s="52">
        <v>0.17332799781501504</v>
      </c>
      <c r="E31" s="52">
        <v>0.26261819114183771</v>
      </c>
      <c r="F31" s="50">
        <v>3.8001764254613123E-2</v>
      </c>
      <c r="G31" s="56"/>
      <c r="H31" s="56"/>
      <c r="I31" s="58"/>
      <c r="J31" s="56"/>
      <c r="K31" s="49"/>
      <c r="L31" s="49"/>
      <c r="M31" s="49"/>
      <c r="N31" s="49"/>
      <c r="O31" s="49"/>
    </row>
    <row r="32" spans="2:16" x14ac:dyDescent="0.25">
      <c r="B32" s="5" t="s">
        <v>5</v>
      </c>
      <c r="C32" s="5"/>
      <c r="D32" s="52">
        <v>9.6518320099672233E-2</v>
      </c>
      <c r="E32" s="52">
        <v>2.5711160687636125E-2</v>
      </c>
      <c r="F32" s="50">
        <v>2.5502845008460828E-3</v>
      </c>
      <c r="G32" s="56"/>
      <c r="H32" s="56"/>
      <c r="I32" s="58"/>
      <c r="J32" s="56"/>
      <c r="K32" s="49"/>
      <c r="L32" s="49"/>
      <c r="M32" s="49"/>
      <c r="N32" s="49"/>
      <c r="O32" s="49"/>
    </row>
    <row r="33" spans="2:15" x14ac:dyDescent="0.25">
      <c r="B33" s="5" t="s">
        <v>15</v>
      </c>
      <c r="C33" s="5"/>
      <c r="D33" s="52">
        <v>8.1060787474100324E-2</v>
      </c>
      <c r="E33" s="52">
        <v>3.5751843786282711E-2</v>
      </c>
      <c r="F33" s="50">
        <v>2.9494145813532303E-3</v>
      </c>
      <c r="G33" s="56"/>
      <c r="H33" s="56"/>
      <c r="I33" s="58"/>
      <c r="J33" s="56"/>
      <c r="K33" s="49"/>
      <c r="L33" s="49"/>
      <c r="M33" s="49"/>
      <c r="N33" s="49"/>
      <c r="O33" s="49"/>
    </row>
    <row r="34" spans="2:15" x14ac:dyDescent="0.25">
      <c r="B34" s="5" t="s">
        <v>8</v>
      </c>
      <c r="C34" s="5"/>
      <c r="D34" s="52">
        <v>6.9597831028244378E-2</v>
      </c>
      <c r="E34" s="52">
        <v>-6.9117187926355239E-2</v>
      </c>
      <c r="F34" s="52">
        <v>-5.4471461736772695E-3</v>
      </c>
      <c r="G34" s="56"/>
      <c r="H34" s="56"/>
      <c r="I34" s="58"/>
      <c r="J34" s="56"/>
      <c r="K34" s="49"/>
      <c r="L34" s="49"/>
      <c r="M34" s="49"/>
      <c r="N34" s="49"/>
      <c r="O34" s="49"/>
    </row>
    <row r="35" spans="2:15" x14ac:dyDescent="0.25">
      <c r="B35" s="5" t="s">
        <v>12</v>
      </c>
      <c r="C35" s="5"/>
      <c r="D35" s="52">
        <v>5.1575199702418029E-2</v>
      </c>
      <c r="E35" s="52">
        <v>2.8645880859329953E-2</v>
      </c>
      <c r="F35" s="52">
        <v>1.5139777193009592E-3</v>
      </c>
      <c r="G35" s="56"/>
      <c r="H35" s="56"/>
      <c r="I35" s="58"/>
      <c r="J35" s="56"/>
      <c r="K35" s="49"/>
      <c r="L35" s="49"/>
      <c r="M35" s="49"/>
      <c r="N35" s="49"/>
      <c r="O35" s="49"/>
    </row>
    <row r="36" spans="2:15" x14ac:dyDescent="0.25">
      <c r="B36" s="5" t="s">
        <v>14</v>
      </c>
      <c r="C36" s="5"/>
      <c r="D36" s="52">
        <v>3.4051174402241723E-2</v>
      </c>
      <c r="E36" s="52">
        <v>7.9071713891491147E-2</v>
      </c>
      <c r="F36" s="52">
        <v>2.6301784465892594E-3</v>
      </c>
      <c r="G36" s="56"/>
      <c r="H36" s="56"/>
      <c r="I36" s="58"/>
      <c r="J36" s="56"/>
      <c r="K36" s="49"/>
      <c r="L36" s="49"/>
      <c r="M36" s="49"/>
      <c r="N36" s="49"/>
      <c r="O36" s="49"/>
    </row>
    <row r="37" spans="2:15" x14ac:dyDescent="0.25">
      <c r="B37" s="5" t="s">
        <v>13</v>
      </c>
      <c r="C37" s="5"/>
      <c r="D37" s="52">
        <v>3.3421186598604886E-2</v>
      </c>
      <c r="E37" s="52">
        <v>1.4638902768555617E-2</v>
      </c>
      <c r="F37" s="52">
        <v>5.0827781838532361E-4</v>
      </c>
      <c r="G37" s="56"/>
      <c r="H37" s="56"/>
      <c r="I37" s="58"/>
      <c r="J37" s="56"/>
      <c r="K37" s="49"/>
      <c r="L37" s="49"/>
      <c r="M37" s="49"/>
      <c r="N37" s="49"/>
      <c r="O37" s="49"/>
    </row>
    <row r="38" spans="2:15" x14ac:dyDescent="0.25">
      <c r="B38" s="5" t="s">
        <v>10</v>
      </c>
      <c r="C38" s="5"/>
      <c r="D38" s="52">
        <v>3.1101327561803473E-2</v>
      </c>
      <c r="E38" s="52">
        <v>0.16103543004721854</v>
      </c>
      <c r="F38" s="50">
        <v>4.5471278728375321E-3</v>
      </c>
      <c r="G38" s="56"/>
      <c r="H38" s="56"/>
      <c r="I38" s="58"/>
      <c r="J38" s="56"/>
      <c r="K38" s="49"/>
      <c r="L38" s="49"/>
      <c r="M38" s="49"/>
      <c r="N38" s="49"/>
      <c r="O38" s="49"/>
    </row>
    <row r="39" spans="2:15" x14ac:dyDescent="0.25">
      <c r="B39" s="5" t="s">
        <v>9</v>
      </c>
      <c r="C39" s="5"/>
      <c r="D39" s="52">
        <v>1.0058800675624027E-2</v>
      </c>
      <c r="E39" s="52">
        <v>0.22173288845365002</v>
      </c>
      <c r="F39" s="52">
        <v>1.9243423039441675E-3</v>
      </c>
      <c r="G39" s="56"/>
      <c r="H39" s="56"/>
      <c r="I39" s="58"/>
      <c r="J39" s="56"/>
      <c r="K39" s="49"/>
      <c r="L39" s="49"/>
      <c r="M39" s="49"/>
      <c r="N39" s="49"/>
      <c r="O39" s="49"/>
    </row>
    <row r="40" spans="2:15" x14ac:dyDescent="0.25">
      <c r="B40" s="5" t="s">
        <v>6</v>
      </c>
      <c r="C40" s="5"/>
      <c r="D40" s="52">
        <v>7.5050130992299494E-3</v>
      </c>
      <c r="E40" s="52">
        <v>-1.4602440785835946E-2</v>
      </c>
      <c r="F40" s="52">
        <v>-1.1723241235206798E-4</v>
      </c>
      <c r="G40" s="56"/>
      <c r="H40" s="56"/>
      <c r="I40" s="58"/>
      <c r="J40" s="56"/>
      <c r="K40" s="49"/>
      <c r="L40" s="49"/>
      <c r="M40" s="49"/>
      <c r="N40" s="49"/>
      <c r="O40" s="49"/>
    </row>
    <row r="41" spans="2:15" x14ac:dyDescent="0.25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2:15" x14ac:dyDescent="0.2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2:15" x14ac:dyDescent="0.25">
      <c r="F43" s="49"/>
    </row>
    <row r="48" spans="2:15" x14ac:dyDescent="0.25">
      <c r="B48" s="49"/>
      <c r="C48" s="49"/>
      <c r="D48" s="49"/>
      <c r="E48" s="49"/>
    </row>
  </sheetData>
  <sortState ref="B43:E54">
    <sortCondition descending="1" ref="C43:C54"/>
  </sortState>
  <mergeCells count="4">
    <mergeCell ref="B6:O6"/>
    <mergeCell ref="B7:O7"/>
    <mergeCell ref="B23:O23"/>
    <mergeCell ref="B1:O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41"/>
  <sheetViews>
    <sheetView zoomScaleNormal="100" workbookViewId="0">
      <selection activeCell="B3" sqref="B3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12" t="s">
        <v>80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2:15" ht="15" customHeight="1" x14ac:dyDescent="0.25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110" t="s">
        <v>61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2:15" x14ac:dyDescent="0.25">
      <c r="B7" s="100" t="s">
        <v>22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2:15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5" x14ac:dyDescent="0.25">
      <c r="B9" s="17">
        <v>2007</v>
      </c>
      <c r="C9" s="22">
        <v>875807</v>
      </c>
      <c r="D9" s="22">
        <v>421</v>
      </c>
      <c r="E9" s="22">
        <v>33258</v>
      </c>
      <c r="F9" s="22">
        <v>376311</v>
      </c>
      <c r="G9" s="22">
        <v>37447</v>
      </c>
      <c r="H9" s="22">
        <v>221228</v>
      </c>
      <c r="I9" s="22">
        <v>386059</v>
      </c>
      <c r="J9" s="22">
        <v>101717</v>
      </c>
      <c r="K9" s="22">
        <v>99860</v>
      </c>
      <c r="L9" s="22">
        <v>64198</v>
      </c>
      <c r="M9" s="22">
        <v>257894</v>
      </c>
      <c r="N9" s="22">
        <v>812054</v>
      </c>
      <c r="O9" s="22">
        <v>3266254</v>
      </c>
    </row>
    <row r="10" spans="2:15" x14ac:dyDescent="0.25">
      <c r="B10" s="17">
        <v>2008</v>
      </c>
      <c r="C10" s="22">
        <v>960742</v>
      </c>
      <c r="D10" s="22">
        <v>887</v>
      </c>
      <c r="E10" s="22">
        <v>32657</v>
      </c>
      <c r="F10" s="22">
        <v>413607</v>
      </c>
      <c r="G10" s="22">
        <v>40699</v>
      </c>
      <c r="H10" s="22">
        <v>307711</v>
      </c>
      <c r="I10" s="22">
        <v>427906</v>
      </c>
      <c r="J10" s="22">
        <v>106749</v>
      </c>
      <c r="K10" s="22">
        <v>108490</v>
      </c>
      <c r="L10" s="22">
        <v>77173</v>
      </c>
      <c r="M10" s="22">
        <v>267411</v>
      </c>
      <c r="N10" s="22">
        <v>854400</v>
      </c>
      <c r="O10" s="22">
        <v>3598432</v>
      </c>
    </row>
    <row r="11" spans="2:15" x14ac:dyDescent="0.25">
      <c r="B11" s="17">
        <v>2009</v>
      </c>
      <c r="C11" s="22">
        <v>1017084</v>
      </c>
      <c r="D11" s="22">
        <v>713</v>
      </c>
      <c r="E11" s="22">
        <v>33486</v>
      </c>
      <c r="F11" s="22">
        <v>410394</v>
      </c>
      <c r="G11" s="22">
        <v>42904</v>
      </c>
      <c r="H11" s="22">
        <v>295553</v>
      </c>
      <c r="I11" s="22">
        <v>433183</v>
      </c>
      <c r="J11" s="22">
        <v>99745</v>
      </c>
      <c r="K11" s="22">
        <v>109177</v>
      </c>
      <c r="L11" s="22">
        <v>87274</v>
      </c>
      <c r="M11" s="22">
        <v>308525</v>
      </c>
      <c r="N11" s="22">
        <v>902562</v>
      </c>
      <c r="O11" s="22">
        <v>3740600</v>
      </c>
    </row>
    <row r="12" spans="2:15" x14ac:dyDescent="0.25">
      <c r="B12" s="17">
        <v>2010</v>
      </c>
      <c r="C12" s="22">
        <v>1077496</v>
      </c>
      <c r="D12" s="22">
        <v>1868</v>
      </c>
      <c r="E12" s="22">
        <v>38377</v>
      </c>
      <c r="F12" s="22">
        <v>449688</v>
      </c>
      <c r="G12" s="22">
        <v>45189</v>
      </c>
      <c r="H12" s="22">
        <v>318016</v>
      </c>
      <c r="I12" s="22">
        <v>481745</v>
      </c>
      <c r="J12" s="22">
        <v>108975</v>
      </c>
      <c r="K12" s="22">
        <v>117919</v>
      </c>
      <c r="L12" s="22">
        <v>98611</v>
      </c>
      <c r="M12" s="22">
        <v>340261</v>
      </c>
      <c r="N12" s="22">
        <v>956216</v>
      </c>
      <c r="O12" s="22">
        <v>4034361</v>
      </c>
    </row>
    <row r="13" spans="2:15" x14ac:dyDescent="0.25">
      <c r="B13" s="17">
        <v>2011</v>
      </c>
      <c r="C13" s="22">
        <v>1139344</v>
      </c>
      <c r="D13" s="22">
        <v>2308</v>
      </c>
      <c r="E13" s="22">
        <v>40361</v>
      </c>
      <c r="F13" s="22">
        <v>467694</v>
      </c>
      <c r="G13" s="22">
        <v>28776</v>
      </c>
      <c r="H13" s="22">
        <v>311157</v>
      </c>
      <c r="I13" s="22">
        <v>520465</v>
      </c>
      <c r="J13" s="22">
        <v>120922</v>
      </c>
      <c r="K13" s="22">
        <v>129401</v>
      </c>
      <c r="L13" s="22">
        <v>111563</v>
      </c>
      <c r="M13" s="22">
        <v>372656</v>
      </c>
      <c r="N13" s="22">
        <v>1000890</v>
      </c>
      <c r="O13" s="22">
        <v>4245537</v>
      </c>
    </row>
    <row r="14" spans="2:15" x14ac:dyDescent="0.25">
      <c r="B14" s="17">
        <v>2012</v>
      </c>
      <c r="C14" s="22">
        <v>1257282</v>
      </c>
      <c r="D14" s="22">
        <v>3579</v>
      </c>
      <c r="E14" s="22">
        <v>39461</v>
      </c>
      <c r="F14" s="22">
        <v>494647</v>
      </c>
      <c r="G14" s="22">
        <v>30389</v>
      </c>
      <c r="H14" s="22">
        <v>485610</v>
      </c>
      <c r="I14" s="22">
        <v>573058</v>
      </c>
      <c r="J14" s="22">
        <v>131146</v>
      </c>
      <c r="K14" s="22">
        <v>141446</v>
      </c>
      <c r="L14" s="22">
        <v>127279</v>
      </c>
      <c r="M14" s="22">
        <v>409245</v>
      </c>
      <c r="N14" s="22">
        <v>1059035</v>
      </c>
      <c r="O14" s="22">
        <v>4752177</v>
      </c>
    </row>
    <row r="15" spans="2:15" x14ac:dyDescent="0.25">
      <c r="B15" s="17">
        <v>2013</v>
      </c>
      <c r="C15" s="22">
        <v>1202942</v>
      </c>
      <c r="D15" s="22">
        <v>3909</v>
      </c>
      <c r="E15" s="22">
        <v>39679</v>
      </c>
      <c r="F15" s="22">
        <v>508697</v>
      </c>
      <c r="G15" s="22">
        <v>31230</v>
      </c>
      <c r="H15" s="22">
        <v>489846</v>
      </c>
      <c r="I15" s="22">
        <v>600762</v>
      </c>
      <c r="J15" s="22">
        <v>138450</v>
      </c>
      <c r="K15" s="22">
        <v>149347</v>
      </c>
      <c r="L15" s="22">
        <v>138217</v>
      </c>
      <c r="M15" s="22">
        <v>418139</v>
      </c>
      <c r="N15" s="22">
        <v>1106898</v>
      </c>
      <c r="O15" s="22">
        <v>4828116</v>
      </c>
    </row>
    <row r="16" spans="2:15" x14ac:dyDescent="0.25">
      <c r="B16" s="17">
        <v>2014</v>
      </c>
      <c r="C16" s="22">
        <v>1317154</v>
      </c>
      <c r="D16" s="22">
        <v>4575</v>
      </c>
      <c r="E16" s="22">
        <v>39974</v>
      </c>
      <c r="F16" s="22">
        <v>538014</v>
      </c>
      <c r="G16" s="22">
        <v>33901</v>
      </c>
      <c r="H16" s="22">
        <v>529607</v>
      </c>
      <c r="I16" s="22">
        <v>631797</v>
      </c>
      <c r="J16" s="22">
        <v>142031</v>
      </c>
      <c r="K16" s="22">
        <v>157276</v>
      </c>
      <c r="L16" s="22">
        <v>153050</v>
      </c>
      <c r="M16" s="22">
        <v>456673</v>
      </c>
      <c r="N16" s="22">
        <v>1170546</v>
      </c>
      <c r="O16" s="22">
        <v>5174598</v>
      </c>
    </row>
    <row r="17" spans="2:16" x14ac:dyDescent="0.25">
      <c r="B17" s="17">
        <v>2015</v>
      </c>
      <c r="C17" s="22">
        <v>1456548</v>
      </c>
      <c r="D17" s="22">
        <v>3159</v>
      </c>
      <c r="E17" s="22">
        <v>47325</v>
      </c>
      <c r="F17" s="22">
        <v>536597</v>
      </c>
      <c r="G17" s="22">
        <v>35657</v>
      </c>
      <c r="H17" s="22">
        <v>566658</v>
      </c>
      <c r="I17" s="22">
        <v>656420</v>
      </c>
      <c r="J17" s="22">
        <v>145688</v>
      </c>
      <c r="K17" s="22">
        <v>161689</v>
      </c>
      <c r="L17" s="22">
        <v>170102</v>
      </c>
      <c r="M17" s="22">
        <v>482731</v>
      </c>
      <c r="N17" s="22">
        <v>1237180</v>
      </c>
      <c r="O17" s="22">
        <v>5499754</v>
      </c>
    </row>
    <row r="18" spans="2:16" x14ac:dyDescent="0.25">
      <c r="B18" s="17">
        <v>2016</v>
      </c>
      <c r="C18" s="22">
        <v>1493021</v>
      </c>
      <c r="D18" s="22">
        <v>4656</v>
      </c>
      <c r="E18" s="22">
        <v>53103</v>
      </c>
      <c r="F18" s="22">
        <v>535929</v>
      </c>
      <c r="G18" s="22">
        <v>49011</v>
      </c>
      <c r="H18" s="22">
        <v>490960</v>
      </c>
      <c r="I18" s="22">
        <v>669657</v>
      </c>
      <c r="J18" s="22">
        <v>151471</v>
      </c>
      <c r="K18" s="22">
        <v>167455</v>
      </c>
      <c r="L18" s="22">
        <v>187766</v>
      </c>
      <c r="M18" s="22">
        <v>505111</v>
      </c>
      <c r="N18" s="22">
        <v>1301501</v>
      </c>
      <c r="O18" s="22">
        <v>5609641</v>
      </c>
    </row>
    <row r="19" spans="2:16" x14ac:dyDescent="0.25">
      <c r="B19" s="78" t="s">
        <v>23</v>
      </c>
      <c r="C19" s="89">
        <v>1592488.5464860268</v>
      </c>
      <c r="D19" s="89">
        <v>4701.14490709443</v>
      </c>
      <c r="E19" s="89">
        <v>53929.964460189505</v>
      </c>
      <c r="F19" s="89">
        <v>564689.98203546868</v>
      </c>
      <c r="G19" s="89">
        <v>54134.177599939583</v>
      </c>
      <c r="H19" s="89">
        <v>537601.19999999995</v>
      </c>
      <c r="I19" s="89">
        <v>686099.20318850793</v>
      </c>
      <c r="J19" s="89">
        <v>156805.51705658899</v>
      </c>
      <c r="K19" s="89">
        <v>174169.82897990401</v>
      </c>
      <c r="L19" s="89">
        <v>205686.69515633001</v>
      </c>
      <c r="M19" s="89">
        <v>530824.03234518401</v>
      </c>
      <c r="N19" s="89">
        <v>1371039.91856224</v>
      </c>
      <c r="O19" s="89">
        <f>SUM(C19:N19)</f>
        <v>5932170.2107774736</v>
      </c>
      <c r="P19" s="79">
        <f>+O19/1000</f>
        <v>5932.1702107774736</v>
      </c>
    </row>
    <row r="20" spans="2:16" x14ac:dyDescent="0.25">
      <c r="B20" s="84" t="s">
        <v>20</v>
      </c>
      <c r="C20" s="68">
        <f>+C18/$O$18</f>
        <v>0.26615268249786395</v>
      </c>
      <c r="D20" s="68">
        <f t="shared" ref="D20:N20" si="0">+D18/$O$18</f>
        <v>8.2999963812301005E-4</v>
      </c>
      <c r="E20" s="68">
        <f t="shared" si="0"/>
        <v>9.4663811819686861E-3</v>
      </c>
      <c r="F20" s="68">
        <f t="shared" si="0"/>
        <v>9.5537129737892315E-2</v>
      </c>
      <c r="G20" s="68">
        <f t="shared" si="0"/>
        <v>8.7369227371234624E-3</v>
      </c>
      <c r="H20" s="68">
        <f t="shared" si="0"/>
        <v>8.7520752219259659E-2</v>
      </c>
      <c r="I20" s="68">
        <f t="shared" si="0"/>
        <v>0.11937608841635321</v>
      </c>
      <c r="J20" s="68">
        <f t="shared" si="0"/>
        <v>2.7001906182588156E-2</v>
      </c>
      <c r="K20" s="68">
        <f t="shared" si="0"/>
        <v>2.9851286383567148E-2</v>
      </c>
      <c r="L20" s="68">
        <f t="shared" si="0"/>
        <v>3.3472017193257111E-2</v>
      </c>
      <c r="M20" s="68">
        <f t="shared" si="0"/>
        <v>9.0043373542085844E-2</v>
      </c>
      <c r="N20" s="68">
        <f t="shared" si="0"/>
        <v>0.23201146026991745</v>
      </c>
      <c r="O20" s="68">
        <f t="shared" ref="O20:O21" si="1">SUM(C20:N20)</f>
        <v>0.99999999999999989</v>
      </c>
      <c r="P20" s="5"/>
    </row>
    <row r="21" spans="2:16" x14ac:dyDescent="0.25">
      <c r="B21" s="84" t="s">
        <v>21</v>
      </c>
      <c r="C21" s="68">
        <f>+C19/$O$19</f>
        <v>0.26844957071407333</v>
      </c>
      <c r="D21" s="68">
        <f t="shared" ref="D21:N21" si="2">+D19/$O$19</f>
        <v>7.9248314530042715E-4</v>
      </c>
      <c r="E21" s="68">
        <f t="shared" si="2"/>
        <v>9.0911019987609913E-3</v>
      </c>
      <c r="F21" s="68">
        <f t="shared" si="2"/>
        <v>9.5191129379522663E-2</v>
      </c>
      <c r="G21" s="68">
        <f t="shared" si="2"/>
        <v>9.1255266920004189E-3</v>
      </c>
      <c r="H21" s="68">
        <f t="shared" si="2"/>
        <v>9.062470915337098E-2</v>
      </c>
      <c r="I21" s="68">
        <f t="shared" si="2"/>
        <v>0.11565736969954329</v>
      </c>
      <c r="J21" s="68">
        <f t="shared" si="2"/>
        <v>2.6433077859382252E-2</v>
      </c>
      <c r="K21" s="68">
        <f t="shared" si="2"/>
        <v>2.9360221098085653E-2</v>
      </c>
      <c r="L21" s="68">
        <f t="shared" si="2"/>
        <v>3.4673093968652764E-2</v>
      </c>
      <c r="M21" s="68">
        <f t="shared" si="2"/>
        <v>8.9482265930399513E-2</v>
      </c>
      <c r="N21" s="68">
        <f t="shared" si="2"/>
        <v>0.23111945036090775</v>
      </c>
      <c r="O21" s="68">
        <f t="shared" si="1"/>
        <v>1</v>
      </c>
      <c r="P21" s="5"/>
    </row>
    <row r="22" spans="2:16" x14ac:dyDescent="0.25">
      <c r="B22" s="80" t="s">
        <v>24</v>
      </c>
      <c r="C22" s="81">
        <f>+C19/C18-1</f>
        <v>6.662166606231712E-2</v>
      </c>
      <c r="D22" s="81">
        <f t="shared" ref="D22:N22" si="3">+D19/D18-1</f>
        <v>9.6960711113467379E-3</v>
      </c>
      <c r="E22" s="81">
        <f t="shared" si="3"/>
        <v>1.5572838826233948E-2</v>
      </c>
      <c r="F22" s="81">
        <f t="shared" si="3"/>
        <v>5.3665657270774103E-2</v>
      </c>
      <c r="G22" s="81">
        <f t="shared" si="3"/>
        <v>0.10453117871374973</v>
      </c>
      <c r="H22" s="81">
        <f t="shared" si="3"/>
        <v>9.4999999999999973E-2</v>
      </c>
      <c r="I22" s="81">
        <f t="shared" si="3"/>
        <v>2.4553171531855655E-2</v>
      </c>
      <c r="J22" s="81">
        <f t="shared" si="3"/>
        <v>3.5218075120577508E-2</v>
      </c>
      <c r="K22" s="81">
        <f t="shared" si="3"/>
        <v>4.0099304170696737E-2</v>
      </c>
      <c r="L22" s="81">
        <f t="shared" si="3"/>
        <v>9.5441640959119445E-2</v>
      </c>
      <c r="M22" s="81">
        <f t="shared" si="3"/>
        <v>5.0905706557932806E-2</v>
      </c>
      <c r="N22" s="81">
        <f t="shared" si="3"/>
        <v>5.342978496538997E-2</v>
      </c>
      <c r="O22" s="81">
        <f>+O19/O18-1</f>
        <v>5.7495517231401116E-2</v>
      </c>
      <c r="P22" s="5"/>
    </row>
    <row r="23" spans="2:16" x14ac:dyDescent="0.25">
      <c r="B23" s="109" t="s">
        <v>19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49"/>
    </row>
    <row r="24" spans="2:16" x14ac:dyDescent="0.25">
      <c r="B24" s="85" t="s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9"/>
    </row>
    <row r="25" spans="2:16" x14ac:dyDescent="0.25">
      <c r="B25" s="82" t="s">
        <v>47</v>
      </c>
      <c r="C25" s="83">
        <f>+C20*C22</f>
        <v>1.7731535134962607E-2</v>
      </c>
      <c r="D25" s="83">
        <f t="shared" ref="D25:N25" si="4">+D20*D22</f>
        <v>8.0477355136327645E-6</v>
      </c>
      <c r="E25" s="83">
        <f t="shared" si="4"/>
        <v>1.4741842841449238E-4</v>
      </c>
      <c r="F25" s="83">
        <f t="shared" si="4"/>
        <v>5.1270628611472099E-3</v>
      </c>
      <c r="G25" s="83">
        <f t="shared" si="4"/>
        <v>9.1328083204247608E-4</v>
      </c>
      <c r="H25" s="83">
        <f t="shared" si="4"/>
        <v>8.3144714608296647E-3</v>
      </c>
      <c r="I25" s="83">
        <f t="shared" si="4"/>
        <v>2.9310615756886873E-3</v>
      </c>
      <c r="J25" s="83">
        <f t="shared" si="4"/>
        <v>9.509551603371759E-4</v>
      </c>
      <c r="K25" s="83">
        <f t="shared" si="4"/>
        <v>1.1970158125812369E-3</v>
      </c>
      <c r="L25" s="83">
        <f t="shared" si="4"/>
        <v>3.194624247136318E-3</v>
      </c>
      <c r="M25" s="83">
        <f t="shared" si="4"/>
        <v>4.5837215510197531E-3</v>
      </c>
      <c r="N25" s="83">
        <f t="shared" si="4"/>
        <v>1.2396322431727808E-2</v>
      </c>
      <c r="O25" s="83">
        <f>SUM(C25:N25)</f>
        <v>5.7495517231401061E-2</v>
      </c>
      <c r="P25" s="49"/>
    </row>
    <row r="26" spans="2:16" x14ac:dyDescent="0.25">
      <c r="B26" s="49"/>
      <c r="C26" s="49"/>
      <c r="D26" s="49"/>
      <c r="E26" s="49"/>
      <c r="F26" s="49"/>
      <c r="G26" s="49"/>
      <c r="H26" s="90"/>
      <c r="I26" s="49"/>
      <c r="J26" s="49"/>
      <c r="K26" s="49"/>
      <c r="L26" s="49"/>
      <c r="M26" s="49"/>
      <c r="N26" s="49"/>
      <c r="O26" s="49"/>
      <c r="P26" s="49"/>
    </row>
    <row r="27" spans="2:16" x14ac:dyDescent="0.25">
      <c r="B27" s="49"/>
      <c r="C27" s="49"/>
      <c r="D27" s="49"/>
      <c r="E27" s="49"/>
      <c r="F27" s="49"/>
      <c r="G27" s="56"/>
      <c r="H27" s="56"/>
      <c r="I27" s="56"/>
      <c r="J27" s="56"/>
      <c r="K27" s="49"/>
      <c r="L27" s="49"/>
      <c r="M27" s="49"/>
      <c r="N27" s="49"/>
      <c r="O27" s="49"/>
      <c r="P27" s="49"/>
    </row>
    <row r="28" spans="2:16" x14ac:dyDescent="0.25">
      <c r="B28" s="51" t="s">
        <v>46</v>
      </c>
      <c r="C28" s="51"/>
      <c r="D28" s="51" t="s">
        <v>45</v>
      </c>
      <c r="E28" s="54" t="s">
        <v>49</v>
      </c>
      <c r="F28" s="55" t="s">
        <v>48</v>
      </c>
      <c r="G28" s="56"/>
      <c r="H28" s="56"/>
      <c r="I28" s="57"/>
      <c r="J28" s="56"/>
      <c r="K28" s="49"/>
      <c r="L28" s="49"/>
      <c r="M28" s="49"/>
      <c r="N28" s="49"/>
      <c r="O28" s="49"/>
      <c r="P28" s="49"/>
    </row>
    <row r="29" spans="2:16" x14ac:dyDescent="0.25">
      <c r="B29" s="5" t="s">
        <v>5</v>
      </c>
      <c r="C29" s="5"/>
      <c r="D29" s="52">
        <v>0.26844957071407333</v>
      </c>
      <c r="E29" s="52">
        <v>6.662166606231712E-2</v>
      </c>
      <c r="F29" s="50">
        <v>1.7731535134962607E-2</v>
      </c>
      <c r="G29" s="56"/>
      <c r="H29" s="56"/>
      <c r="I29" s="58"/>
      <c r="J29" s="56"/>
      <c r="K29" s="49"/>
      <c r="L29" s="49"/>
      <c r="M29" s="49"/>
      <c r="N29" s="49"/>
      <c r="O29" s="49"/>
      <c r="P29" s="49"/>
    </row>
    <row r="30" spans="2:16" x14ac:dyDescent="0.25">
      <c r="B30" s="5" t="s">
        <v>16</v>
      </c>
      <c r="C30" s="5"/>
      <c r="D30" s="52">
        <v>0.23111945036090775</v>
      </c>
      <c r="E30" s="52">
        <v>5.342978496538997E-2</v>
      </c>
      <c r="F30" s="52">
        <v>1.2396322431727808E-2</v>
      </c>
      <c r="G30" s="56"/>
      <c r="H30" s="56"/>
      <c r="I30" s="58"/>
      <c r="J30" s="56"/>
      <c r="K30" s="49"/>
      <c r="L30" s="49"/>
      <c r="M30" s="49"/>
      <c r="N30" s="49"/>
      <c r="O30" s="49"/>
      <c r="P30" s="49"/>
    </row>
    <row r="31" spans="2:16" x14ac:dyDescent="0.25">
      <c r="B31" s="5" t="s">
        <v>11</v>
      </c>
      <c r="C31" s="5"/>
      <c r="D31" s="52">
        <v>0.11565736969954329</v>
      </c>
      <c r="E31" s="52">
        <v>2.4553171531855655E-2</v>
      </c>
      <c r="F31" s="52">
        <v>2.9310615756886873E-3</v>
      </c>
      <c r="G31" s="56"/>
      <c r="H31" s="56"/>
      <c r="I31" s="58"/>
      <c r="J31" s="58"/>
      <c r="K31" s="49"/>
      <c r="L31" s="49"/>
      <c r="M31" s="49"/>
      <c r="N31" s="49"/>
      <c r="O31" s="49"/>
      <c r="P31" s="49"/>
    </row>
    <row r="32" spans="2:16" x14ac:dyDescent="0.25">
      <c r="B32" s="5" t="s">
        <v>8</v>
      </c>
      <c r="C32" s="5"/>
      <c r="D32" s="52">
        <v>9.5191129379522663E-2</v>
      </c>
      <c r="E32" s="52">
        <v>5.3665657270774103E-2</v>
      </c>
      <c r="F32" s="50">
        <v>5.1270628611472099E-3</v>
      </c>
      <c r="G32" s="49"/>
      <c r="H32" s="49"/>
      <c r="I32" s="50"/>
      <c r="J32" s="49"/>
      <c r="K32" s="49"/>
      <c r="L32" s="49"/>
      <c r="M32" s="49"/>
      <c r="N32" s="49"/>
      <c r="O32" s="49"/>
      <c r="P32" s="49"/>
    </row>
    <row r="33" spans="2:16" x14ac:dyDescent="0.25">
      <c r="B33" s="5" t="s">
        <v>10</v>
      </c>
      <c r="C33" s="5"/>
      <c r="D33" s="52">
        <v>9.062470915337098E-2</v>
      </c>
      <c r="E33" s="52">
        <v>9.4999999999999973E-2</v>
      </c>
      <c r="F33" s="50">
        <v>8.3144714608296647E-3</v>
      </c>
      <c r="G33" s="49"/>
      <c r="H33" s="49"/>
      <c r="I33" s="50"/>
      <c r="J33" s="49"/>
      <c r="K33" s="49"/>
      <c r="L33" s="49"/>
      <c r="M33" s="49"/>
      <c r="N33" s="49"/>
      <c r="O33" s="49"/>
      <c r="P33" s="49"/>
    </row>
    <row r="34" spans="2:16" x14ac:dyDescent="0.25">
      <c r="B34" s="5" t="s">
        <v>15</v>
      </c>
      <c r="C34" s="5"/>
      <c r="D34" s="52">
        <v>8.9482265930399513E-2</v>
      </c>
      <c r="E34" s="52">
        <v>5.0905706557932806E-2</v>
      </c>
      <c r="F34" s="52">
        <v>4.5837215510197531E-3</v>
      </c>
      <c r="G34" s="49"/>
      <c r="H34" s="49"/>
      <c r="I34" s="50"/>
      <c r="J34" s="49"/>
      <c r="K34" s="49"/>
      <c r="L34" s="49"/>
      <c r="M34" s="49"/>
      <c r="N34" s="49"/>
      <c r="O34" s="49"/>
      <c r="P34" s="49"/>
    </row>
    <row r="35" spans="2:16" x14ac:dyDescent="0.25">
      <c r="B35" s="5" t="s">
        <v>14</v>
      </c>
      <c r="C35" s="5"/>
      <c r="D35" s="52">
        <v>3.4673093968652764E-2</v>
      </c>
      <c r="E35" s="52">
        <v>9.5441640959119445E-2</v>
      </c>
      <c r="F35" s="52">
        <v>3.194624247136318E-3</v>
      </c>
      <c r="G35" s="49"/>
      <c r="H35" s="49"/>
      <c r="I35" s="50"/>
      <c r="J35" s="49"/>
      <c r="K35" s="49"/>
      <c r="L35" s="49"/>
      <c r="M35" s="49"/>
      <c r="N35" s="49"/>
      <c r="O35" s="49"/>
      <c r="P35" s="49"/>
    </row>
    <row r="36" spans="2:16" x14ac:dyDescent="0.25">
      <c r="B36" s="5" t="s">
        <v>13</v>
      </c>
      <c r="C36" s="5"/>
      <c r="D36" s="52">
        <v>2.9360221098085653E-2</v>
      </c>
      <c r="E36" s="52">
        <v>4.0099304170696737E-2</v>
      </c>
      <c r="F36" s="52">
        <v>1.1970158125812369E-3</v>
      </c>
      <c r="G36" s="49"/>
      <c r="H36" s="49"/>
      <c r="I36" s="50"/>
      <c r="J36" s="49"/>
      <c r="K36" s="49"/>
      <c r="L36" s="49"/>
      <c r="M36" s="49"/>
      <c r="N36" s="49"/>
      <c r="O36" s="49"/>
      <c r="P36" s="49"/>
    </row>
    <row r="37" spans="2:16" x14ac:dyDescent="0.25">
      <c r="B37" s="5" t="s">
        <v>12</v>
      </c>
      <c r="C37" s="5"/>
      <c r="D37" s="52">
        <v>2.6433077859382252E-2</v>
      </c>
      <c r="E37" s="52">
        <v>3.5218075120577508E-2</v>
      </c>
      <c r="F37" s="52">
        <v>9.509551603371759E-4</v>
      </c>
      <c r="G37" s="49"/>
      <c r="H37" s="49"/>
      <c r="I37" s="50"/>
      <c r="J37" s="49"/>
      <c r="K37" s="49"/>
      <c r="L37" s="49"/>
      <c r="M37" s="49"/>
      <c r="N37" s="49"/>
      <c r="O37" s="49"/>
      <c r="P37" s="49"/>
    </row>
    <row r="38" spans="2:16" x14ac:dyDescent="0.25">
      <c r="B38" s="5" t="s">
        <v>9</v>
      </c>
      <c r="C38" s="5"/>
      <c r="D38" s="52">
        <v>9.1255266920004189E-3</v>
      </c>
      <c r="E38" s="52">
        <v>0.10453117871374973</v>
      </c>
      <c r="F38" s="52">
        <v>9.1328083204247608E-4</v>
      </c>
      <c r="G38" s="49"/>
      <c r="H38" s="49"/>
      <c r="I38" s="50"/>
      <c r="J38" s="50"/>
      <c r="K38" s="49"/>
      <c r="L38" s="49"/>
      <c r="M38" s="49"/>
      <c r="N38" s="49"/>
      <c r="O38" s="49"/>
      <c r="P38" s="49"/>
    </row>
    <row r="39" spans="2:16" x14ac:dyDescent="0.25">
      <c r="B39" s="5" t="s">
        <v>7</v>
      </c>
      <c r="C39" s="5"/>
      <c r="D39" s="52">
        <v>9.0911019987609913E-3</v>
      </c>
      <c r="E39" s="52">
        <v>1.5572838826233948E-2</v>
      </c>
      <c r="F39" s="52">
        <v>1.4741842841449238E-4</v>
      </c>
      <c r="G39" s="49"/>
      <c r="H39" s="49"/>
      <c r="I39" s="50"/>
      <c r="J39" s="49"/>
      <c r="K39" s="49"/>
      <c r="L39" s="49"/>
      <c r="M39" s="49"/>
      <c r="N39" s="49"/>
      <c r="O39" s="49"/>
      <c r="P39" s="49"/>
    </row>
    <row r="40" spans="2:16" x14ac:dyDescent="0.25">
      <c r="B40" s="5" t="s">
        <v>6</v>
      </c>
      <c r="C40" s="5"/>
      <c r="D40" s="52">
        <v>7.9248314530042715E-4</v>
      </c>
      <c r="E40" s="52">
        <v>9.6960711113467379E-3</v>
      </c>
      <c r="F40" s="52">
        <v>8.0477355136327645E-6</v>
      </c>
      <c r="G40" s="49"/>
      <c r="H40" s="49"/>
      <c r="I40" s="50"/>
      <c r="J40" s="49"/>
      <c r="K40" s="49"/>
      <c r="L40" s="49"/>
      <c r="M40" s="49"/>
      <c r="N40" s="49"/>
      <c r="O40" s="49"/>
      <c r="P40" s="49"/>
    </row>
    <row r="41" spans="2:16" x14ac:dyDescent="0.25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</sheetData>
  <sortState ref="B43:E54">
    <sortCondition descending="1" ref="C43:C54"/>
  </sortState>
  <mergeCells count="4">
    <mergeCell ref="B23:O23"/>
    <mergeCell ref="B1:O2"/>
    <mergeCell ref="B6:O6"/>
    <mergeCell ref="B7:O7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46"/>
  <sheetViews>
    <sheetView zoomScaleNormal="100" workbookViewId="0">
      <selection activeCell="D3" sqref="D3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12" t="s">
        <v>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2:15" ht="15" customHeight="1" x14ac:dyDescent="0.25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110" t="s">
        <v>62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2:15" x14ac:dyDescent="0.25">
      <c r="B7" s="100" t="s">
        <v>22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2:15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5" x14ac:dyDescent="0.25">
      <c r="B9" s="17">
        <v>2007</v>
      </c>
      <c r="C9" s="22">
        <v>344818</v>
      </c>
      <c r="D9" s="22">
        <v>31773</v>
      </c>
      <c r="E9" s="22">
        <v>293522</v>
      </c>
      <c r="F9" s="22">
        <v>604453</v>
      </c>
      <c r="G9" s="22">
        <v>67984</v>
      </c>
      <c r="H9" s="22">
        <v>161698</v>
      </c>
      <c r="I9" s="22">
        <v>475383</v>
      </c>
      <c r="J9" s="22">
        <v>127277</v>
      </c>
      <c r="K9" s="22">
        <v>101025</v>
      </c>
      <c r="L9" s="22">
        <v>63387</v>
      </c>
      <c r="M9" s="22">
        <v>181649</v>
      </c>
      <c r="N9" s="22">
        <v>601690</v>
      </c>
      <c r="O9" s="22">
        <v>3054659</v>
      </c>
    </row>
    <row r="10" spans="2:15" x14ac:dyDescent="0.25">
      <c r="B10" s="17">
        <v>2008</v>
      </c>
      <c r="C10" s="22">
        <v>354070</v>
      </c>
      <c r="D10" s="22">
        <v>24326</v>
      </c>
      <c r="E10" s="22">
        <v>275059</v>
      </c>
      <c r="F10" s="22">
        <v>632867</v>
      </c>
      <c r="G10" s="22">
        <v>70933</v>
      </c>
      <c r="H10" s="22">
        <v>187163</v>
      </c>
      <c r="I10" s="22">
        <v>523089</v>
      </c>
      <c r="J10" s="22">
        <v>132744</v>
      </c>
      <c r="K10" s="22">
        <v>110757</v>
      </c>
      <c r="L10" s="22">
        <v>78276</v>
      </c>
      <c r="M10" s="22">
        <v>193239</v>
      </c>
      <c r="N10" s="22">
        <v>630320</v>
      </c>
      <c r="O10" s="22">
        <v>3212843</v>
      </c>
    </row>
    <row r="11" spans="2:15" x14ac:dyDescent="0.25">
      <c r="B11" s="17">
        <v>2009</v>
      </c>
      <c r="C11" s="22">
        <v>365077</v>
      </c>
      <c r="D11" s="22">
        <v>21367</v>
      </c>
      <c r="E11" s="22">
        <v>287846</v>
      </c>
      <c r="F11" s="22">
        <v>592195</v>
      </c>
      <c r="G11" s="22">
        <v>61092</v>
      </c>
      <c r="H11" s="22">
        <v>207065</v>
      </c>
      <c r="I11" s="22">
        <v>512857</v>
      </c>
      <c r="J11" s="22">
        <v>125762</v>
      </c>
      <c r="K11" s="22">
        <v>111525</v>
      </c>
      <c r="L11" s="22">
        <v>85076</v>
      </c>
      <c r="M11" s="22">
        <v>231645</v>
      </c>
      <c r="N11" s="22">
        <v>642260</v>
      </c>
      <c r="O11" s="22">
        <v>3243767</v>
      </c>
    </row>
    <row r="12" spans="2:15" x14ac:dyDescent="0.25">
      <c r="B12" s="17">
        <v>2010</v>
      </c>
      <c r="C12" s="22">
        <v>355818</v>
      </c>
      <c r="D12" s="22">
        <v>16392</v>
      </c>
      <c r="E12" s="22">
        <v>237071</v>
      </c>
      <c r="F12" s="22">
        <v>643068</v>
      </c>
      <c r="G12" s="22">
        <v>48535</v>
      </c>
      <c r="H12" s="22">
        <v>228855</v>
      </c>
      <c r="I12" s="22">
        <v>563669</v>
      </c>
      <c r="J12" s="22">
        <v>131960</v>
      </c>
      <c r="K12" s="22">
        <v>118096</v>
      </c>
      <c r="L12" s="22">
        <v>97474</v>
      </c>
      <c r="M12" s="22">
        <v>252803</v>
      </c>
      <c r="N12" s="22">
        <v>657574</v>
      </c>
      <c r="O12" s="22">
        <v>3351315</v>
      </c>
    </row>
    <row r="13" spans="2:15" x14ac:dyDescent="0.25">
      <c r="B13" s="17">
        <v>2011</v>
      </c>
      <c r="C13" s="22">
        <v>347068</v>
      </c>
      <c r="D13" s="22">
        <v>20524</v>
      </c>
      <c r="E13" s="22">
        <v>321523</v>
      </c>
      <c r="F13" s="22">
        <v>663623</v>
      </c>
      <c r="G13" s="22">
        <v>44055</v>
      </c>
      <c r="H13" s="22">
        <v>206619</v>
      </c>
      <c r="I13" s="22">
        <v>599805</v>
      </c>
      <c r="J13" s="22">
        <v>147920</v>
      </c>
      <c r="K13" s="22">
        <v>128572</v>
      </c>
      <c r="L13" s="22">
        <v>110978</v>
      </c>
      <c r="M13" s="22">
        <v>260697</v>
      </c>
      <c r="N13" s="22">
        <v>696784</v>
      </c>
      <c r="O13" s="22">
        <v>3548168</v>
      </c>
    </row>
    <row r="14" spans="2:15" x14ac:dyDescent="0.25">
      <c r="B14" s="17">
        <v>2012</v>
      </c>
      <c r="C14" s="22">
        <v>379350</v>
      </c>
      <c r="D14" s="22">
        <v>17324</v>
      </c>
      <c r="E14" s="22">
        <v>408353</v>
      </c>
      <c r="F14" s="22">
        <v>678811</v>
      </c>
      <c r="G14" s="22">
        <v>58274</v>
      </c>
      <c r="H14" s="22">
        <v>230108</v>
      </c>
      <c r="I14" s="22">
        <v>665447</v>
      </c>
      <c r="J14" s="22">
        <v>157094</v>
      </c>
      <c r="K14" s="22">
        <v>141015</v>
      </c>
      <c r="L14" s="22">
        <v>126425</v>
      </c>
      <c r="M14" s="22">
        <v>269948</v>
      </c>
      <c r="N14" s="22">
        <v>750304</v>
      </c>
      <c r="O14" s="22">
        <v>3882453</v>
      </c>
    </row>
    <row r="15" spans="2:15" x14ac:dyDescent="0.25">
      <c r="B15" s="17">
        <v>2013</v>
      </c>
      <c r="C15" s="22">
        <v>335040</v>
      </c>
      <c r="D15" s="22">
        <v>18199</v>
      </c>
      <c r="E15" s="22">
        <v>353592</v>
      </c>
      <c r="F15" s="22">
        <v>674204</v>
      </c>
      <c r="G15" s="22">
        <v>57066</v>
      </c>
      <c r="H15" s="22">
        <v>283152</v>
      </c>
      <c r="I15" s="22">
        <v>697215</v>
      </c>
      <c r="J15" s="22">
        <v>165205</v>
      </c>
      <c r="K15" s="22">
        <v>149546</v>
      </c>
      <c r="L15" s="22">
        <v>137382</v>
      </c>
      <c r="M15" s="22">
        <v>283412</v>
      </c>
      <c r="N15" s="22">
        <v>793451</v>
      </c>
      <c r="O15" s="22">
        <v>3947464</v>
      </c>
    </row>
    <row r="16" spans="2:15" x14ac:dyDescent="0.25">
      <c r="B16" s="17">
        <v>2014</v>
      </c>
      <c r="C16" s="22">
        <v>358926</v>
      </c>
      <c r="D16" s="22">
        <v>19621</v>
      </c>
      <c r="E16" s="22">
        <v>240263</v>
      </c>
      <c r="F16" s="22">
        <v>668880</v>
      </c>
      <c r="G16" s="22">
        <v>57943</v>
      </c>
      <c r="H16" s="22">
        <v>299832</v>
      </c>
      <c r="I16" s="22">
        <v>701183</v>
      </c>
      <c r="J16" s="22">
        <v>168817</v>
      </c>
      <c r="K16" s="22">
        <v>155585</v>
      </c>
      <c r="L16" s="22">
        <v>147916</v>
      </c>
      <c r="M16" s="22">
        <v>298083</v>
      </c>
      <c r="N16" s="22">
        <v>839137</v>
      </c>
      <c r="O16" s="22">
        <v>3956186</v>
      </c>
    </row>
    <row r="17" spans="1:16" x14ac:dyDescent="0.25">
      <c r="B17" s="17">
        <v>2015</v>
      </c>
      <c r="C17" s="22">
        <v>387389</v>
      </c>
      <c r="D17" s="22">
        <v>23483</v>
      </c>
      <c r="E17" s="22">
        <v>352067</v>
      </c>
      <c r="F17" s="22">
        <v>655495</v>
      </c>
      <c r="G17" s="22">
        <v>63148</v>
      </c>
      <c r="H17" s="22">
        <v>279567</v>
      </c>
      <c r="I17" s="22">
        <v>720717</v>
      </c>
      <c r="J17" s="22">
        <v>173697</v>
      </c>
      <c r="K17" s="22">
        <v>160032</v>
      </c>
      <c r="L17" s="22">
        <v>164700</v>
      </c>
      <c r="M17" s="22">
        <v>311085</v>
      </c>
      <c r="N17" s="22">
        <v>888814</v>
      </c>
      <c r="O17" s="22">
        <v>4180194</v>
      </c>
    </row>
    <row r="18" spans="1:16" x14ac:dyDescent="0.25">
      <c r="B18" s="17">
        <v>2016</v>
      </c>
      <c r="C18" s="22">
        <v>371363</v>
      </c>
      <c r="D18" s="22">
        <v>17102</v>
      </c>
      <c r="E18" s="22">
        <v>277218</v>
      </c>
      <c r="F18" s="22">
        <v>623648</v>
      </c>
      <c r="G18" s="22">
        <v>53774</v>
      </c>
      <c r="H18" s="22">
        <v>343358</v>
      </c>
      <c r="I18" s="22">
        <v>729654</v>
      </c>
      <c r="J18" s="22">
        <v>177759</v>
      </c>
      <c r="K18" s="22">
        <v>162791</v>
      </c>
      <c r="L18" s="22">
        <v>183238</v>
      </c>
      <c r="M18" s="22">
        <v>322107</v>
      </c>
      <c r="N18" s="22">
        <v>924873</v>
      </c>
      <c r="O18" s="22">
        <v>4186885</v>
      </c>
    </row>
    <row r="19" spans="1:16" x14ac:dyDescent="0.25">
      <c r="B19" s="78" t="s">
        <v>23</v>
      </c>
      <c r="C19" s="89">
        <f>390883.936229543*1.02</f>
        <v>398701.61495413387</v>
      </c>
      <c r="D19" s="89">
        <v>18704.334150643899</v>
      </c>
      <c r="E19" s="89">
        <f>305759.256781777*0.95</f>
        <v>290471.29394268815</v>
      </c>
      <c r="F19" s="89">
        <f>637774.189170965*0.96</f>
        <v>612263.22160412639</v>
      </c>
      <c r="G19" s="89">
        <v>48101.244226771603</v>
      </c>
      <c r="H19" s="89">
        <v>355588.74559382902</v>
      </c>
      <c r="I19" s="89">
        <f>745210.059028404*0.98</f>
        <v>730305.85784783587</v>
      </c>
      <c r="J19" s="89">
        <v>182840.12577443599</v>
      </c>
      <c r="K19" s="89">
        <v>167991.22671890099</v>
      </c>
      <c r="L19" s="89">
        <f>200024.037387349*0.97</f>
        <v>194023.31626572853</v>
      </c>
      <c r="M19" s="89">
        <v>330382.75384635199</v>
      </c>
      <c r="N19" s="89">
        <v>977194.32139637601</v>
      </c>
      <c r="O19" s="89">
        <f>SUM(C19:N19)</f>
        <v>4306568.0563218221</v>
      </c>
      <c r="P19" s="79">
        <f>+O19/1000</f>
        <v>4306.568056321822</v>
      </c>
    </row>
    <row r="20" spans="1:16" x14ac:dyDescent="0.25">
      <c r="B20" s="84" t="s">
        <v>20</v>
      </c>
      <c r="C20" s="68">
        <f>+C18/$O$18</f>
        <v>8.8696727997067029E-2</v>
      </c>
      <c r="D20" s="68">
        <f t="shared" ref="D20:N20" si="0">+D18/$O$18</f>
        <v>4.0846595977677919E-3</v>
      </c>
      <c r="E20" s="68">
        <f t="shared" si="0"/>
        <v>6.6211037561337366E-2</v>
      </c>
      <c r="F20" s="68">
        <f t="shared" si="0"/>
        <v>0.14895274171609682</v>
      </c>
      <c r="G20" s="68">
        <f t="shared" si="0"/>
        <v>1.284343849902732E-2</v>
      </c>
      <c r="H20" s="68">
        <f t="shared" si="0"/>
        <v>8.200798445622462E-2</v>
      </c>
      <c r="I20" s="68">
        <f t="shared" si="0"/>
        <v>0.17427132581859783</v>
      </c>
      <c r="J20" s="68">
        <f t="shared" si="0"/>
        <v>4.2456145798129161E-2</v>
      </c>
      <c r="K20" s="68">
        <f t="shared" si="0"/>
        <v>3.8881172996153464E-2</v>
      </c>
      <c r="L20" s="68">
        <f t="shared" si="0"/>
        <v>4.3764755898478225E-2</v>
      </c>
      <c r="M20" s="68">
        <f t="shared" si="0"/>
        <v>7.6932373351548941E-2</v>
      </c>
      <c r="N20" s="68">
        <f t="shared" si="0"/>
        <v>0.22089763630957143</v>
      </c>
      <c r="O20" s="68">
        <f t="shared" ref="O20:O21" si="1">SUM(C20:N20)</f>
        <v>1</v>
      </c>
      <c r="P20" s="49"/>
    </row>
    <row r="21" spans="1:16" x14ac:dyDescent="0.25">
      <c r="B21" s="84" t="s">
        <v>21</v>
      </c>
      <c r="C21" s="68">
        <f>+C19/$O$19</f>
        <v>9.2579894184851033E-2</v>
      </c>
      <c r="D21" s="68">
        <f t="shared" ref="D21:N21" si="2">+D19/$O$19</f>
        <v>4.3432110919939815E-3</v>
      </c>
      <c r="E21" s="68">
        <f t="shared" si="2"/>
        <v>6.7448439254615078E-2</v>
      </c>
      <c r="F21" s="68">
        <f t="shared" si="2"/>
        <v>0.14216963800336446</v>
      </c>
      <c r="G21" s="68">
        <f t="shared" si="2"/>
        <v>1.1169275301747857E-2</v>
      </c>
      <c r="H21" s="68">
        <f t="shared" si="2"/>
        <v>8.2568936782931576E-2</v>
      </c>
      <c r="I21" s="68">
        <f t="shared" si="2"/>
        <v>0.16957954647338827</v>
      </c>
      <c r="J21" s="68">
        <f t="shared" si="2"/>
        <v>4.2456109687164012E-2</v>
      </c>
      <c r="K21" s="68">
        <f t="shared" si="2"/>
        <v>3.9008143961012862E-2</v>
      </c>
      <c r="L21" s="68">
        <f t="shared" si="2"/>
        <v>4.5052885204243366E-2</v>
      </c>
      <c r="M21" s="68">
        <f t="shared" si="2"/>
        <v>7.6716018306355799E-2</v>
      </c>
      <c r="N21" s="68">
        <f t="shared" si="2"/>
        <v>0.22690790174833175</v>
      </c>
      <c r="O21" s="68">
        <f t="shared" si="1"/>
        <v>1</v>
      </c>
      <c r="P21" s="49"/>
    </row>
    <row r="22" spans="1:16" x14ac:dyDescent="0.25">
      <c r="B22" s="80" t="s">
        <v>24</v>
      </c>
      <c r="C22" s="81">
        <f>+C19/C18-1</f>
        <v>7.3616959562837092E-2</v>
      </c>
      <c r="D22" s="81">
        <f t="shared" ref="D22:N22" si="3">+D19/D18-1</f>
        <v>9.3692793278207231E-2</v>
      </c>
      <c r="E22" s="81">
        <f t="shared" si="3"/>
        <v>4.7808201280898688E-2</v>
      </c>
      <c r="F22" s="81">
        <f t="shared" si="3"/>
        <v>-1.825513494130282E-2</v>
      </c>
      <c r="G22" s="81">
        <f t="shared" si="3"/>
        <v>-0.10549253864745778</v>
      </c>
      <c r="H22" s="81">
        <f t="shared" si="3"/>
        <v>3.5620971679206637E-2</v>
      </c>
      <c r="I22" s="81">
        <f t="shared" si="3"/>
        <v>8.9337939329592331E-4</v>
      </c>
      <c r="J22" s="81">
        <f t="shared" si="3"/>
        <v>2.8584351703351052E-2</v>
      </c>
      <c r="K22" s="81">
        <f t="shared" si="3"/>
        <v>3.1944190519752169E-2</v>
      </c>
      <c r="L22" s="81">
        <f t="shared" si="3"/>
        <v>5.8859604807564692E-2</v>
      </c>
      <c r="M22" s="81">
        <f t="shared" si="3"/>
        <v>2.569256131146469E-2</v>
      </c>
      <c r="N22" s="81">
        <f t="shared" si="3"/>
        <v>5.6571357793314236E-2</v>
      </c>
      <c r="O22" s="81">
        <f>+O19/O18-1</f>
        <v>2.8585226563858868E-2</v>
      </c>
      <c r="P22" s="49"/>
    </row>
    <row r="23" spans="1:16" x14ac:dyDescent="0.25">
      <c r="B23" s="109" t="s">
        <v>19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49"/>
    </row>
    <row r="24" spans="1:16" x14ac:dyDescent="0.25">
      <c r="B24" s="85" t="s">
        <v>18</v>
      </c>
      <c r="C24" s="5"/>
      <c r="D24" s="5"/>
      <c r="E24" s="5"/>
      <c r="F24" s="5"/>
      <c r="G24" s="5"/>
      <c r="H24" s="5"/>
      <c r="I24" s="5"/>
      <c r="J24" s="52"/>
      <c r="K24" s="5"/>
      <c r="L24" s="5"/>
      <c r="M24" s="5"/>
      <c r="N24" s="5"/>
      <c r="O24" s="5"/>
      <c r="P24" s="49"/>
    </row>
    <row r="25" spans="1:16" x14ac:dyDescent="0.25">
      <c r="B25" s="82" t="s">
        <v>47</v>
      </c>
      <c r="C25" s="83">
        <f>+C20*C22</f>
        <v>6.5295834383160443E-3</v>
      </c>
      <c r="D25" s="83">
        <f t="shared" ref="D25:N25" si="4">+D20*D22</f>
        <v>3.8270316730550281E-4</v>
      </c>
      <c r="E25" s="83">
        <f t="shared" si="4"/>
        <v>3.1654306107495602E-3</v>
      </c>
      <c r="F25" s="83">
        <f t="shared" si="4"/>
        <v>-2.7191523999043734E-3</v>
      </c>
      <c r="G25" s="83">
        <f t="shared" si="4"/>
        <v>-1.3548869322248867E-3</v>
      </c>
      <c r="H25" s="83">
        <f t="shared" si="4"/>
        <v>2.9212040917839951E-3</v>
      </c>
      <c r="I25" s="83">
        <f t="shared" si="4"/>
        <v>1.5569041132869511E-4</v>
      </c>
      <c r="J25" s="83">
        <f t="shared" si="4"/>
        <v>1.213581403462474E-3</v>
      </c>
      <c r="K25" s="83">
        <f t="shared" si="4"/>
        <v>1.2420275978205695E-3</v>
      </c>
      <c r="L25" s="83">
        <f t="shared" si="4"/>
        <v>2.5759762366839643E-3</v>
      </c>
      <c r="M25" s="83">
        <f t="shared" si="4"/>
        <v>1.9765897191711635E-3</v>
      </c>
      <c r="N25" s="83">
        <f t="shared" si="4"/>
        <v>1.2496479219366167E-2</v>
      </c>
      <c r="O25" s="83">
        <f>SUM(C25:N25)</f>
        <v>2.8585226563858875E-2</v>
      </c>
      <c r="P25" s="49"/>
    </row>
    <row r="26" spans="1:16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5"/>
      <c r="B28" s="51" t="s">
        <v>46</v>
      </c>
      <c r="C28" s="51"/>
      <c r="D28" s="51" t="s">
        <v>45</v>
      </c>
      <c r="E28" s="54" t="s">
        <v>49</v>
      </c>
      <c r="F28" s="55" t="s">
        <v>48</v>
      </c>
      <c r="G28" s="53"/>
      <c r="H28" s="53"/>
      <c r="I28" s="57"/>
      <c r="J28" s="56"/>
      <c r="K28" s="49"/>
      <c r="L28" s="49"/>
      <c r="M28" s="49"/>
      <c r="N28" s="49"/>
      <c r="O28" s="49"/>
      <c r="P28" s="49"/>
    </row>
    <row r="29" spans="1:16" x14ac:dyDescent="0.25">
      <c r="A29" s="5"/>
      <c r="B29" s="5" t="s">
        <v>16</v>
      </c>
      <c r="C29" s="5"/>
      <c r="D29" s="52">
        <v>0.22690790174833175</v>
      </c>
      <c r="E29" s="52">
        <v>5.6571357793314236E-2</v>
      </c>
      <c r="F29" s="52">
        <v>1.2496479219366167E-2</v>
      </c>
      <c r="G29" s="53"/>
      <c r="H29" s="53"/>
      <c r="I29" s="58"/>
      <c r="J29" s="59"/>
      <c r="K29" s="76"/>
      <c r="L29" s="76"/>
      <c r="M29" s="76"/>
      <c r="N29" s="76"/>
      <c r="O29" s="76"/>
      <c r="P29" s="49"/>
    </row>
    <row r="30" spans="1:16" x14ac:dyDescent="0.25">
      <c r="A30" s="5"/>
      <c r="B30" s="5" t="s">
        <v>11</v>
      </c>
      <c r="C30" s="5"/>
      <c r="D30" s="52">
        <v>0.16957954647338827</v>
      </c>
      <c r="E30" s="52">
        <v>8.9337939329592331E-4</v>
      </c>
      <c r="F30" s="52">
        <v>1.5569041132869511E-4</v>
      </c>
      <c r="G30" s="53"/>
      <c r="H30" s="53"/>
      <c r="I30" s="58"/>
      <c r="J30" s="56"/>
      <c r="K30" s="49"/>
      <c r="L30" s="49"/>
      <c r="M30" s="49"/>
      <c r="N30" s="49"/>
      <c r="O30" s="49"/>
      <c r="P30" s="49"/>
    </row>
    <row r="31" spans="1:16" x14ac:dyDescent="0.25">
      <c r="A31" s="5"/>
      <c r="B31" s="5" t="s">
        <v>8</v>
      </c>
      <c r="C31" s="5"/>
      <c r="D31" s="52">
        <v>0.14216963800336446</v>
      </c>
      <c r="E31" s="52">
        <v>-1.825513494130282E-2</v>
      </c>
      <c r="F31" s="50">
        <v>-2.7191523999043734E-3</v>
      </c>
      <c r="G31" s="53"/>
      <c r="H31" s="53"/>
      <c r="I31" s="58"/>
      <c r="J31" s="56"/>
      <c r="K31" s="49"/>
      <c r="L31" s="49"/>
      <c r="M31" s="49"/>
      <c r="N31" s="49"/>
      <c r="O31" s="49"/>
      <c r="P31" s="49"/>
    </row>
    <row r="32" spans="1:16" x14ac:dyDescent="0.25">
      <c r="A32" s="5"/>
      <c r="B32" s="5" t="s">
        <v>5</v>
      </c>
      <c r="C32" s="5"/>
      <c r="D32" s="52">
        <v>9.2579894184851033E-2</v>
      </c>
      <c r="E32" s="52">
        <v>7.3616959562837092E-2</v>
      </c>
      <c r="F32" s="50">
        <v>6.5295834383160443E-3</v>
      </c>
      <c r="G32" s="53"/>
      <c r="H32" s="53"/>
      <c r="I32" s="58"/>
      <c r="J32" s="56"/>
      <c r="K32" s="49"/>
      <c r="L32" s="49"/>
      <c r="M32" s="49"/>
      <c r="N32" s="49"/>
      <c r="O32" s="49"/>
      <c r="P32" s="49"/>
    </row>
    <row r="33" spans="1:16" x14ac:dyDescent="0.25">
      <c r="A33" s="5"/>
      <c r="B33" s="5" t="s">
        <v>10</v>
      </c>
      <c r="C33" s="5"/>
      <c r="D33" s="52">
        <v>8.2568936782931576E-2</v>
      </c>
      <c r="E33" s="52">
        <v>3.5620971679206637E-2</v>
      </c>
      <c r="F33" s="52">
        <v>2.9212040917839951E-3</v>
      </c>
      <c r="G33" s="86"/>
      <c r="H33" s="53"/>
      <c r="I33" s="58"/>
      <c r="J33" s="56"/>
      <c r="K33" s="49"/>
      <c r="L33" s="49"/>
      <c r="M33" s="49"/>
      <c r="N33" s="49"/>
      <c r="O33" s="49"/>
      <c r="P33" s="49"/>
    </row>
    <row r="34" spans="1:16" x14ac:dyDescent="0.25">
      <c r="A34" s="5"/>
      <c r="B34" s="5" t="s">
        <v>15</v>
      </c>
      <c r="C34" s="5"/>
      <c r="D34" s="52">
        <v>7.6716018306355799E-2</v>
      </c>
      <c r="E34" s="52">
        <v>2.569256131146469E-2</v>
      </c>
      <c r="F34" s="52">
        <v>1.9765897191711635E-3</v>
      </c>
      <c r="G34" s="5"/>
      <c r="H34" s="5"/>
      <c r="I34" s="50"/>
      <c r="J34" s="49"/>
      <c r="K34" s="49"/>
      <c r="L34" s="49"/>
      <c r="M34" s="49"/>
      <c r="N34" s="49"/>
      <c r="O34" s="49"/>
      <c r="P34" s="49"/>
    </row>
    <row r="35" spans="1:16" x14ac:dyDescent="0.25">
      <c r="A35" s="5"/>
      <c r="B35" s="5" t="s">
        <v>7</v>
      </c>
      <c r="C35" s="5"/>
      <c r="D35" s="52">
        <v>6.7448439254615078E-2</v>
      </c>
      <c r="E35" s="52">
        <v>4.7808201280898688E-2</v>
      </c>
      <c r="F35" s="52">
        <v>3.1654306107495602E-3</v>
      </c>
      <c r="G35" s="5"/>
      <c r="H35" s="5"/>
      <c r="I35" s="50"/>
      <c r="J35" s="76"/>
      <c r="K35" s="49"/>
      <c r="L35" s="49"/>
      <c r="M35" s="49"/>
      <c r="N35" s="49"/>
      <c r="O35" s="49"/>
      <c r="P35" s="49"/>
    </row>
    <row r="36" spans="1:16" x14ac:dyDescent="0.25">
      <c r="A36" s="5"/>
      <c r="B36" s="5" t="s">
        <v>14</v>
      </c>
      <c r="C36" s="5"/>
      <c r="D36" s="52">
        <v>4.5052885204243366E-2</v>
      </c>
      <c r="E36" s="52">
        <v>5.8859604807564692E-2</v>
      </c>
      <c r="F36" s="52">
        <v>2.5759762366839643E-3</v>
      </c>
      <c r="G36" s="5"/>
      <c r="H36" s="5"/>
      <c r="I36" s="50"/>
      <c r="J36" s="49"/>
      <c r="K36" s="49"/>
      <c r="L36" s="49"/>
      <c r="M36" s="49"/>
      <c r="N36" s="49"/>
      <c r="O36" s="49"/>
      <c r="P36" s="49"/>
    </row>
    <row r="37" spans="1:16" x14ac:dyDescent="0.25">
      <c r="A37" s="5"/>
      <c r="B37" s="5" t="s">
        <v>12</v>
      </c>
      <c r="C37" s="5"/>
      <c r="D37" s="52">
        <v>4.2456109687164012E-2</v>
      </c>
      <c r="E37" s="52">
        <v>2.8584351703351052E-2</v>
      </c>
      <c r="F37" s="52">
        <v>1.213581403462474E-3</v>
      </c>
      <c r="G37" s="5"/>
      <c r="H37" s="5"/>
      <c r="I37" s="50"/>
      <c r="J37" s="49"/>
      <c r="K37" s="49"/>
      <c r="L37" s="49"/>
      <c r="M37" s="49"/>
      <c r="N37" s="49"/>
      <c r="O37" s="49"/>
      <c r="P37" s="49"/>
    </row>
    <row r="38" spans="1:16" x14ac:dyDescent="0.25">
      <c r="A38" s="5"/>
      <c r="B38" s="5" t="s">
        <v>13</v>
      </c>
      <c r="C38" s="5"/>
      <c r="D38" s="52">
        <v>3.9008143961012862E-2</v>
      </c>
      <c r="E38" s="52">
        <v>3.1944190519752169E-2</v>
      </c>
      <c r="F38" s="52">
        <v>1.2420275978205695E-3</v>
      </c>
      <c r="G38" s="5"/>
      <c r="H38" s="5"/>
      <c r="I38" s="50"/>
      <c r="J38" s="49"/>
      <c r="K38" s="49"/>
      <c r="L38" s="49"/>
      <c r="M38" s="49"/>
      <c r="N38" s="49"/>
      <c r="O38" s="49"/>
      <c r="P38" s="49"/>
    </row>
    <row r="39" spans="1:16" x14ac:dyDescent="0.25">
      <c r="A39" s="5"/>
      <c r="B39" s="5" t="s">
        <v>9</v>
      </c>
      <c r="C39" s="5"/>
      <c r="D39" s="52">
        <v>1.1169275301747857E-2</v>
      </c>
      <c r="E39" s="52">
        <v>-0.10549253864745778</v>
      </c>
      <c r="F39" s="52">
        <v>-1.3548869322248867E-3</v>
      </c>
      <c r="G39" s="5"/>
      <c r="H39" s="5"/>
      <c r="I39" s="50"/>
      <c r="J39" s="49"/>
      <c r="K39" s="49"/>
      <c r="L39" s="49"/>
      <c r="M39" s="49"/>
      <c r="N39" s="49"/>
      <c r="O39" s="49"/>
      <c r="P39" s="49"/>
    </row>
    <row r="40" spans="1:16" x14ac:dyDescent="0.25">
      <c r="A40" s="5"/>
      <c r="B40" s="5" t="s">
        <v>6</v>
      </c>
      <c r="C40" s="5"/>
      <c r="D40" s="52">
        <v>4.3432110919939815E-3</v>
      </c>
      <c r="E40" s="52">
        <v>9.3692793278207231E-2</v>
      </c>
      <c r="F40" s="52">
        <v>3.8270316730550281E-4</v>
      </c>
      <c r="G40" s="5"/>
      <c r="H40" s="5"/>
      <c r="I40" s="50"/>
      <c r="J40" s="49"/>
      <c r="K40" s="49"/>
      <c r="L40" s="49"/>
      <c r="M40" s="49"/>
      <c r="N40" s="49"/>
      <c r="O40" s="49"/>
      <c r="P40" s="49"/>
    </row>
    <row r="41" spans="1:16" x14ac:dyDescent="0.25">
      <c r="B41" s="49"/>
      <c r="C41" s="49"/>
      <c r="D41" s="49"/>
      <c r="E41" s="49"/>
      <c r="F41" s="49"/>
    </row>
    <row r="42" spans="1:16" x14ac:dyDescent="0.25">
      <c r="B42" s="49"/>
      <c r="C42" s="49"/>
      <c r="D42" s="49"/>
      <c r="E42" s="49"/>
      <c r="F42" s="49"/>
    </row>
    <row r="43" spans="1:16" x14ac:dyDescent="0.25">
      <c r="F43" s="49"/>
    </row>
    <row r="46" spans="1:16" x14ac:dyDescent="0.25">
      <c r="B46" s="49"/>
      <c r="C46" s="49"/>
      <c r="D46" s="49"/>
      <c r="E46" s="49"/>
    </row>
  </sheetData>
  <sortState ref="B43:E54">
    <sortCondition descending="1" ref="C43:C54"/>
  </sortState>
  <mergeCells count="4">
    <mergeCell ref="B6:O6"/>
    <mergeCell ref="B7:O7"/>
    <mergeCell ref="B23:O23"/>
    <mergeCell ref="B1:O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Carátula</vt:lpstr>
      <vt:lpstr>Índice</vt:lpstr>
      <vt:lpstr>Oriente</vt:lpstr>
      <vt:lpstr>Amazonas</vt:lpstr>
      <vt:lpstr>Loreto</vt:lpstr>
      <vt:lpstr>San Martín</vt:lpstr>
      <vt:lpstr>Ucayali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2017-12-18T15:07:15Z</dcterms:modified>
</cp:coreProperties>
</file>